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0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'Women'!$A$1:$M$43</definedName>
  </definedNames>
  <calcPr fullCalcOnLoad="1"/>
</workbook>
</file>

<file path=xl/sharedStrings.xml><?xml version="1.0" encoding="utf-8"?>
<sst xmlns="http://schemas.openxmlformats.org/spreadsheetml/2006/main" count="608" uniqueCount="331">
  <si>
    <t>Club Name</t>
  </si>
  <si>
    <t>Time</t>
  </si>
  <si>
    <t xml:space="preserve"> </t>
  </si>
  <si>
    <t>Ashford AC A</t>
  </si>
  <si>
    <t>Steve O'Brien</t>
  </si>
  <si>
    <t>Chris Boyce</t>
  </si>
  <si>
    <t>Ashford AC B</t>
  </si>
  <si>
    <t>Warren Uden</t>
  </si>
  <si>
    <t>Dave Martin</t>
  </si>
  <si>
    <t>Folkestone RC B</t>
  </si>
  <si>
    <t>Folkestone RC A</t>
  </si>
  <si>
    <t>Catherine O'Connor</t>
  </si>
  <si>
    <t>Caroline Curtis</t>
  </si>
  <si>
    <t>Levi Atwell</t>
  </si>
  <si>
    <t>Folkestone RC C</t>
  </si>
  <si>
    <t>Pts</t>
  </si>
  <si>
    <t>Rob Carpenter</t>
  </si>
  <si>
    <t>CJ Lattimer</t>
  </si>
  <si>
    <t>Fiona Craig</t>
  </si>
  <si>
    <t>Stuart Marchant</t>
  </si>
  <si>
    <t>Andy Swan</t>
  </si>
  <si>
    <t>Karen Puttock</t>
  </si>
  <si>
    <t>Nikki Goodwin</t>
  </si>
  <si>
    <t>Barry Hogben</t>
  </si>
  <si>
    <t>Gail Turbutt</t>
  </si>
  <si>
    <t>Nick Steele</t>
  </si>
  <si>
    <t>Sarah Harvey</t>
  </si>
  <si>
    <t>Peter Heath</t>
  </si>
  <si>
    <t>Julian Manser</t>
  </si>
  <si>
    <t>Andy Richardson</t>
  </si>
  <si>
    <t>Deal Tri A</t>
  </si>
  <si>
    <t>Richard Baker</t>
  </si>
  <si>
    <t>Andy Noble</t>
  </si>
  <si>
    <t>Andy Philips</t>
  </si>
  <si>
    <t>Simon Read</t>
  </si>
  <si>
    <t>Deal Tri B</t>
  </si>
  <si>
    <t>Folkestone RC  A</t>
  </si>
  <si>
    <t>Pos</t>
  </si>
  <si>
    <t>Canterbury H A</t>
  </si>
  <si>
    <t>Ashford &amp; Dist A</t>
  </si>
  <si>
    <t>South Kent H A</t>
  </si>
  <si>
    <t>Dover RR A</t>
  </si>
  <si>
    <t>Ashford Tri A</t>
  </si>
  <si>
    <t>Ashford &amp; Dist. B</t>
  </si>
  <si>
    <t>Canterbury H B</t>
  </si>
  <si>
    <t xml:space="preserve">Total </t>
  </si>
  <si>
    <t>Invicta E K A</t>
  </si>
  <si>
    <t>Thanet RR A</t>
  </si>
  <si>
    <t>Invicta E K B</t>
  </si>
  <si>
    <t>Ashford &amp; Dist. A</t>
  </si>
  <si>
    <t>Dover RR B</t>
  </si>
  <si>
    <t xml:space="preserve">Thanet RR </t>
  </si>
  <si>
    <t xml:space="preserve">South Kent H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</si>
  <si>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</si>
  <si>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</si>
  <si>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</si>
  <si>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</si>
  <si>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</si>
  <si>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</si>
  <si>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</si>
  <si>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</si>
  <si>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</si>
  <si>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</si>
  <si>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South Kent H B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</si>
  <si>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</si>
  <si>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</si>
  <si>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</si>
  <si>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</si>
  <si>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</si>
  <si>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</si>
  <si>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</si>
  <si>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</si>
  <si>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</si>
  <si>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</si>
  <si>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</si>
  <si>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</si>
  <si>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</si>
  <si>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</si>
  <si>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</si>
  <si>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</si>
  <si>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</si>
  <si>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</si>
  <si>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</si>
  <si>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A</t>
  </si>
  <si>
    <t>League</t>
  </si>
  <si>
    <t>William Perry</t>
  </si>
  <si>
    <t>Laura Segust</t>
  </si>
  <si>
    <t>Alison Jelly</t>
  </si>
  <si>
    <t>Keith Renault</t>
  </si>
  <si>
    <t>Amy Bacmeister</t>
  </si>
  <si>
    <t>Neil Coleman</t>
  </si>
  <si>
    <t>Richard Phillips</t>
  </si>
  <si>
    <t>Jane Elder</t>
  </si>
  <si>
    <t>Louise Moore</t>
  </si>
  <si>
    <t>Clive Allon</t>
  </si>
  <si>
    <t>Robin Butler</t>
  </si>
  <si>
    <t>Ashford &amp; Dist. C</t>
  </si>
  <si>
    <t>Ashford &amp; Dist B</t>
  </si>
  <si>
    <t>Keith Haynes</t>
  </si>
  <si>
    <t>Mark Peacock</t>
  </si>
  <si>
    <t>David Winch</t>
  </si>
  <si>
    <t>Glyn Jenkins</t>
  </si>
  <si>
    <t>Jo Norrington</t>
  </si>
  <si>
    <t>Gary Barnes</t>
  </si>
  <si>
    <t>Angela Saunders</t>
  </si>
  <si>
    <t xml:space="preserve">Canterbury H </t>
  </si>
  <si>
    <t>Lloyd Worsley</t>
  </si>
  <si>
    <t>Aldous Hosking</t>
  </si>
  <si>
    <t>Peter Bowell</t>
  </si>
  <si>
    <t>Gerard O'Sullivan</t>
  </si>
  <si>
    <t>Folkestone RC  B</t>
  </si>
  <si>
    <t>Mark Duffy</t>
  </si>
  <si>
    <t>Tom Fentem</t>
  </si>
  <si>
    <t>Simon Jones</t>
  </si>
  <si>
    <t>Geoff Burston</t>
  </si>
  <si>
    <t>Roy Gooderson</t>
  </si>
  <si>
    <t>Bob Pullen</t>
  </si>
  <si>
    <t>Glen Abel</t>
  </si>
  <si>
    <t>Ashford Tri</t>
  </si>
  <si>
    <t>Willow Forrest</t>
  </si>
  <si>
    <t>Vivienne Hoang</t>
  </si>
  <si>
    <t>James Stroud</t>
  </si>
  <si>
    <t>Dominic Woolford</t>
  </si>
  <si>
    <t>Tony Scott</t>
  </si>
  <si>
    <t>Paul Bartlett</t>
  </si>
  <si>
    <t>Dave Weekes</t>
  </si>
  <si>
    <t>Alan Fletcher</t>
  </si>
  <si>
    <t>Morgan West</t>
  </si>
  <si>
    <t>Isobel Young</t>
  </si>
  <si>
    <t>Jane Wheeler</t>
  </si>
  <si>
    <t>Dan Green</t>
  </si>
  <si>
    <t>Kate Lancefield</t>
  </si>
  <si>
    <t>Steve Partridge</t>
  </si>
  <si>
    <t>Adam Tomaszewski</t>
  </si>
  <si>
    <t>Ian Leadbetter</t>
  </si>
  <si>
    <t>Nicola Charlton</t>
  </si>
  <si>
    <t>Fiona Tester</t>
  </si>
  <si>
    <t>Jennee Gardner</t>
  </si>
  <si>
    <t>Gemma Jeffrey</t>
  </si>
  <si>
    <t>Debbie Parris</t>
  </si>
  <si>
    <t>Vet55</t>
  </si>
  <si>
    <t>Tina Jones</t>
  </si>
  <si>
    <t>Julie Gibbs</t>
  </si>
  <si>
    <t>Trudi Curd</t>
  </si>
  <si>
    <t>Sophie Moore</t>
  </si>
  <si>
    <t>Jane Phillips</t>
  </si>
  <si>
    <t>Michelle Barnes</t>
  </si>
  <si>
    <t>Sylvia Barratt</t>
  </si>
  <si>
    <t>Angela Parker</t>
  </si>
  <si>
    <t>Kirsty Harper</t>
  </si>
  <si>
    <t>Hazel Green</t>
  </si>
  <si>
    <t>Jenny Whitehead</t>
  </si>
  <si>
    <t>Martin Kelk</t>
  </si>
  <si>
    <t>Joseph Griffiths</t>
  </si>
  <si>
    <t>Tom Wells</t>
  </si>
  <si>
    <t>Kev Brown</t>
  </si>
  <si>
    <t>Ian Pettitt</t>
  </si>
  <si>
    <t>Claire Greenaway</t>
  </si>
  <si>
    <t>Rachel Winterbottom</t>
  </si>
  <si>
    <t>Helen Bennett</t>
  </si>
  <si>
    <t>Rhian Shrimplin</t>
  </si>
  <si>
    <t>Orla Quearney</t>
  </si>
  <si>
    <t>Mike Coleman</t>
  </si>
  <si>
    <t>Ryan Edwards</t>
  </si>
  <si>
    <t>Matthew Hogben</t>
  </si>
  <si>
    <t>Ben Smith</t>
  </si>
  <si>
    <t>Dean Bracken</t>
  </si>
  <si>
    <t>East Kent Summer Inter Club Relays - Race 1: Folkestone  23/05/2017   Mens League</t>
  </si>
  <si>
    <t>Joe Whitby</t>
  </si>
  <si>
    <t>Marcus Etheridge</t>
  </si>
  <si>
    <t>Cole Gibbons</t>
  </si>
  <si>
    <t>Alex Holliday</t>
  </si>
  <si>
    <t>Trevor Kay</t>
  </si>
  <si>
    <t>Jon Pearce</t>
  </si>
  <si>
    <t>Connor Samson</t>
  </si>
  <si>
    <t>Shane Dragwidge</t>
  </si>
  <si>
    <t>Anthony Brown</t>
  </si>
  <si>
    <t>Mark Carlton</t>
  </si>
  <si>
    <t>Jon Wiles</t>
  </si>
  <si>
    <t>Neil Hope</t>
  </si>
  <si>
    <t>Tom Millard</t>
  </si>
  <si>
    <t>Sam Rigby</t>
  </si>
  <si>
    <t>David Carter</t>
  </si>
  <si>
    <t>Craig Hoveman</t>
  </si>
  <si>
    <t>Ray Pearce</t>
  </si>
  <si>
    <t>South Kent H C</t>
  </si>
  <si>
    <t>John Lennon</t>
  </si>
  <si>
    <t>John Creane</t>
  </si>
  <si>
    <t>Andy Fletcher</t>
  </si>
  <si>
    <t>David Gillett</t>
  </si>
  <si>
    <t>Joe Long</t>
  </si>
  <si>
    <t>Jordan Moses</t>
  </si>
  <si>
    <t>JP Jeffery</t>
  </si>
  <si>
    <t>Pete Rider</t>
  </si>
  <si>
    <t>Richard Fowles</t>
  </si>
  <si>
    <t>Phil Maull</t>
  </si>
  <si>
    <t>Alan Randall</t>
  </si>
  <si>
    <t>Brian Davis</t>
  </si>
  <si>
    <t>Malcolm Gibbs</t>
  </si>
  <si>
    <t>Paul Elderton</t>
  </si>
  <si>
    <t>Keiren Jessop</t>
  </si>
  <si>
    <t>Andy Phillips</t>
  </si>
  <si>
    <t>Mike Denson</t>
  </si>
  <si>
    <t>Adam Elston</t>
  </si>
  <si>
    <t>John Matthews</t>
  </si>
  <si>
    <t>Alex Horsley</t>
  </si>
  <si>
    <t>Darren Parris</t>
  </si>
  <si>
    <t>Glen Wilson</t>
  </si>
  <si>
    <t>Mark Keir</t>
  </si>
  <si>
    <t>Craig Thomas</t>
  </si>
  <si>
    <t>Tim Perks</t>
  </si>
  <si>
    <t>Joe Hicks</t>
  </si>
  <si>
    <t>Steve Clark</t>
  </si>
  <si>
    <t>Richard Hudson</t>
  </si>
  <si>
    <t>Phil Hadler</t>
  </si>
  <si>
    <t>NS Teams</t>
  </si>
  <si>
    <t>Ashford Tri Club Mixed</t>
  </si>
  <si>
    <t>Rebecca Ashby</t>
  </si>
  <si>
    <t>Mark Whittingham</t>
  </si>
  <si>
    <t>Adrian Hurley</t>
  </si>
  <si>
    <t>John Day</t>
  </si>
  <si>
    <t>Richard Devereux</t>
  </si>
  <si>
    <t>Kev Reading</t>
  </si>
  <si>
    <t>Stephen Hollands</t>
  </si>
  <si>
    <t>Stuart Neilson</t>
  </si>
  <si>
    <t>Tony Jones</t>
  </si>
  <si>
    <t>Adam Wood</t>
  </si>
  <si>
    <t>James Wilson</t>
  </si>
  <si>
    <t>Dan Voller</t>
  </si>
  <si>
    <t>Chris Searson</t>
  </si>
  <si>
    <t>Chris Kirby</t>
  </si>
  <si>
    <t>Dan Butcher</t>
  </si>
  <si>
    <t>Graham Foote</t>
  </si>
  <si>
    <t>Rob Spain</t>
  </si>
  <si>
    <t>Martin McConnel</t>
  </si>
  <si>
    <t>Ian McGilloway</t>
  </si>
  <si>
    <t>Gary Husk</t>
  </si>
  <si>
    <t>Chris Denison</t>
  </si>
  <si>
    <t>Darren Mills</t>
  </si>
  <si>
    <t>Adam Crook</t>
  </si>
  <si>
    <t>Sean Richards</t>
  </si>
  <si>
    <t>Adey Porter</t>
  </si>
  <si>
    <t>Vic Siltor</t>
  </si>
  <si>
    <t>Jay Brown</t>
  </si>
  <si>
    <t>Keith Russel</t>
  </si>
  <si>
    <t>Paul Moses</t>
  </si>
  <si>
    <t>Kevan James</t>
  </si>
  <si>
    <t>Brad Bunk</t>
  </si>
  <si>
    <t>Rod Kessack</t>
  </si>
  <si>
    <t>Steve Hickman</t>
  </si>
  <si>
    <t>Simon Jackson</t>
  </si>
  <si>
    <t>Eddie Rodger</t>
  </si>
  <si>
    <t>Jon Wells</t>
  </si>
  <si>
    <t>Chris Valdus</t>
  </si>
  <si>
    <t>Julius Samson</t>
  </si>
  <si>
    <t>Richard Archer</t>
  </si>
  <si>
    <t>Ashford &amp; Dist C</t>
  </si>
  <si>
    <t>Mark Attenborough</t>
  </si>
  <si>
    <t>Stuart Nunn</t>
  </si>
  <si>
    <t>Carl Ireland</t>
  </si>
  <si>
    <t>East Kent Summer Inter Club Relays - Race 1: Folkestone  23/05/2017   Womens League</t>
  </si>
  <si>
    <t>Emma Davies</t>
  </si>
  <si>
    <t>Sophie Hume</t>
  </si>
  <si>
    <t>Rachel Hearle</t>
  </si>
  <si>
    <t>Laura Ballard</t>
  </si>
  <si>
    <t>Lucy Watson</t>
  </si>
  <si>
    <t>Lisa Smith</t>
  </si>
  <si>
    <t>Jenny Quinn</t>
  </si>
  <si>
    <t>Debbie Jeffery</t>
  </si>
  <si>
    <t>Catriona Watts</t>
  </si>
  <si>
    <t>Jane Wren</t>
  </si>
  <si>
    <t>Deirdre Coombs</t>
  </si>
  <si>
    <t>Molly Rattenbury</t>
  </si>
  <si>
    <t>Sarah Harmes</t>
  </si>
  <si>
    <t>Pauline Pettit</t>
  </si>
  <si>
    <t>Janet Morgan</t>
  </si>
  <si>
    <t>Nikki Boyes</t>
  </si>
  <si>
    <t>Odette Collard-Woolmer</t>
  </si>
  <si>
    <t>Emma Roberts</t>
  </si>
  <si>
    <t>Tracey Foote</t>
  </si>
  <si>
    <t>Kirsten Muller</t>
  </si>
  <si>
    <t>Amy Stimpson</t>
  </si>
  <si>
    <t>Gemma McKie</t>
  </si>
  <si>
    <t>Alicia Lilley</t>
  </si>
  <si>
    <t>Katherine McKeen</t>
  </si>
  <si>
    <t>Renata McDonnell</t>
  </si>
  <si>
    <t>Abi Coleman</t>
  </si>
  <si>
    <t>Claire Pluckrose</t>
  </si>
  <si>
    <t>Sammy-Jo Foster</t>
  </si>
  <si>
    <t>Hannah Pilbeam</t>
  </si>
  <si>
    <t>Julie Bradford</t>
  </si>
  <si>
    <t>Caroline Wetherill</t>
  </si>
  <si>
    <t>Wendy de Boick</t>
  </si>
  <si>
    <t>Clare Wiseman</t>
  </si>
  <si>
    <t>Jill Cliff</t>
  </si>
  <si>
    <t>Yvonne Elliot</t>
  </si>
  <si>
    <t>Lorraine</t>
  </si>
  <si>
    <t>Catherine Chapman Jones</t>
  </si>
  <si>
    <t>Hilary Collins</t>
  </si>
  <si>
    <t>Lydia Gallyer-Barnett</t>
  </si>
  <si>
    <t>Invcita E K</t>
  </si>
  <si>
    <t>Hannah Renault</t>
  </si>
  <si>
    <t>Jess Philips</t>
  </si>
  <si>
    <t>Deborah Jenson</t>
  </si>
  <si>
    <t>Melanie Satchwell</t>
  </si>
  <si>
    <t>Marie Watson</t>
  </si>
  <si>
    <t>Sarah Arana-Morton</t>
  </si>
  <si>
    <t>Amanda Bashford</t>
  </si>
  <si>
    <t>Danyel Carter</t>
  </si>
  <si>
    <t>Hazel Turner</t>
  </si>
  <si>
    <t>Jaclyn Kay</t>
  </si>
  <si>
    <t>Frances Hunt</t>
  </si>
  <si>
    <t>AShford &amp; Dist. A</t>
  </si>
  <si>
    <t>Julie Foster</t>
  </si>
  <si>
    <t>Anne Healy</t>
  </si>
  <si>
    <t>Sarah Ashberry</t>
  </si>
  <si>
    <t>East Kent Summer Inter Club Relays - Race 1: Folkestone  23/05/2017   Junior League</t>
  </si>
  <si>
    <t>Thomas Stroud</t>
  </si>
  <si>
    <t>Finley Taylor</t>
  </si>
  <si>
    <t>Olivia Young</t>
  </si>
  <si>
    <t>Thomas Green</t>
  </si>
  <si>
    <t>Hollie Giles</t>
  </si>
  <si>
    <t>Kieran Bracken</t>
  </si>
  <si>
    <t>Deal Tri Club</t>
  </si>
  <si>
    <t>Amy Goodhand</t>
  </si>
  <si>
    <t>Rebecca Goodhand</t>
  </si>
  <si>
    <t>Emma Blackmore</t>
  </si>
  <si>
    <t>1:02:45</t>
  </si>
  <si>
    <t>Ashford &amp; Dist Mixed</t>
  </si>
  <si>
    <t>Freddie Giles</t>
  </si>
  <si>
    <t>Sue Reader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</si>
</sst>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6" borderId="14" xfId="0" applyFont="1" applyFill="1" applyBorder="1" applyAlignment="1">
      <alignment vertical="center"/>
    </xf>
    <xf numFmtId="45" fontId="6" fillId="36" borderId="14" xfId="0" applyNumberFormat="1" applyFont="1" applyFill="1" applyBorder="1" applyAlignment="1">
      <alignment horizontal="center" vertical="center"/>
    </xf>
    <xf numFmtId="21" fontId="6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45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1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5" fontId="5" fillId="0" borderId="14" xfId="0" applyNumberFormat="1" applyFont="1" applyFill="1" applyBorder="1" applyAlignment="1">
      <alignment horizontal="center" vertical="center"/>
    </xf>
    <xf numFmtId="21" fontId="5" fillId="0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45" fontId="6" fillId="0" borderId="14" xfId="0" applyNumberFormat="1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8" borderId="14" xfId="0" applyFont="1" applyFill="1" applyBorder="1" applyAlignment="1">
      <alignment horizontal="left" vertical="center"/>
    </xf>
    <xf numFmtId="45" fontId="6" fillId="0" borderId="14" xfId="0" applyNumberFormat="1" applyFont="1" applyBorder="1" applyAlignment="1">
      <alignment horizontal="center" vertical="center"/>
    </xf>
    <xf numFmtId="21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14" xfId="0" applyNumberFormat="1" applyFont="1" applyBorder="1" applyAlignment="1">
      <alignment horizontal="center"/>
    </xf>
    <xf numFmtId="45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45" fontId="3" fillId="0" borderId="14" xfId="0" applyNumberFormat="1" applyFont="1" applyBorder="1" applyAlignment="1">
      <alignment horizontal="center" vertical="center"/>
    </xf>
    <xf numFmtId="4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36" borderId="14" xfId="0" applyFont="1" applyFill="1" applyBorder="1" applyAlignment="1">
      <alignment horizontal="center" vertical="center"/>
    </xf>
    <xf numFmtId="45" fontId="3" fillId="36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5" fontId="5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45" fontId="4" fillId="0" borderId="14" xfId="0" applyNumberFormat="1" applyFont="1" applyFill="1" applyBorder="1" applyAlignment="1">
      <alignment horizontal="center" vertical="center"/>
    </xf>
    <xf numFmtId="45" fontId="4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5" fontId="4" fillId="0" borderId="14" xfId="0" applyNumberFormat="1" applyFont="1" applyFill="1" applyBorder="1" applyAlignment="1">
      <alignment horizontal="center"/>
    </xf>
    <xf numFmtId="45" fontId="6" fillId="39" borderId="14" xfId="0" applyNumberFormat="1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43">
      <selection activeCell="C64" sqref="C64"/>
    </sheetView>
  </sheetViews>
  <sheetFormatPr defaultColWidth="9.140625" defaultRowHeight="15"/>
  <cols>
    <col min="1" max="1" width="8.8515625" style="44" customWidth="1"/>
    <col min="2" max="2" width="19.28125" style="11" bestFit="1" customWidth="1"/>
    <col min="3" max="3" width="20.140625" style="11" bestFit="1" customWidth="1"/>
    <col min="4" max="4" width="5.421875" style="46" bestFit="1" customWidth="1"/>
    <col min="5" max="5" width="0.71875" style="46" hidden="1" customWidth="1"/>
    <col min="6" max="6" width="17.28125" style="11" bestFit="1" customWidth="1"/>
    <col min="7" max="7" width="5.421875" style="46" bestFit="1" customWidth="1"/>
    <col min="8" max="8" width="0.71875" style="46" hidden="1" customWidth="1"/>
    <col min="9" max="9" width="17.8515625" style="11" bestFit="1" customWidth="1"/>
    <col min="10" max="10" width="5.421875" style="46" bestFit="1" customWidth="1"/>
    <col min="11" max="11" width="0.71875" style="46" hidden="1" customWidth="1"/>
    <col min="12" max="12" width="15.7109375" style="11" bestFit="1" customWidth="1"/>
    <col min="13" max="13" width="5.421875" style="46" bestFit="1" customWidth="1"/>
    <col min="14" max="14" width="0.71875" style="46" hidden="1" customWidth="1"/>
    <col min="15" max="15" width="7.8515625" style="47" bestFit="1" customWidth="1"/>
    <col min="16" max="16" width="3.421875" style="44" bestFit="1" customWidth="1"/>
    <col min="17" max="18" width="9.140625" style="11" customWidth="1"/>
    <col min="19" max="19" width="12.8515625" style="11" customWidth="1"/>
    <col min="20" max="16384" width="9.140625" style="11" customWidth="1"/>
  </cols>
  <sheetData>
    <row r="1" spans="1:15" s="30" customFormat="1" ht="15">
      <c r="A1" s="29" t="s">
        <v>167</v>
      </c>
      <c r="D1" s="31"/>
      <c r="E1" s="31"/>
      <c r="G1" s="31"/>
      <c r="H1" s="31"/>
      <c r="J1" s="31"/>
      <c r="K1" s="31"/>
      <c r="L1" s="32"/>
      <c r="M1" s="31"/>
      <c r="N1" s="31"/>
      <c r="O1" s="33"/>
    </row>
    <row r="2" spans="1:15" s="30" customFormat="1" ht="12.75">
      <c r="A2" s="34"/>
      <c r="D2" s="31"/>
      <c r="E2" s="31"/>
      <c r="G2" s="31"/>
      <c r="H2" s="31"/>
      <c r="J2" s="31"/>
      <c r="K2" s="31"/>
      <c r="L2" s="32"/>
      <c r="M2" s="31"/>
      <c r="N2" s="31"/>
      <c r="O2" s="33"/>
    </row>
    <row r="3" spans="1:16" s="30" customFormat="1" ht="12.75">
      <c r="A3" s="32" t="s">
        <v>37</v>
      </c>
      <c r="B3" s="35" t="s">
        <v>0</v>
      </c>
      <c r="C3" s="35" t="s">
        <v>71</v>
      </c>
      <c r="D3" s="36" t="s">
        <v>1</v>
      </c>
      <c r="E3" s="36"/>
      <c r="F3" s="35" t="s">
        <v>72</v>
      </c>
      <c r="G3" s="36" t="s">
        <v>1</v>
      </c>
      <c r="H3" s="36"/>
      <c r="I3" s="35" t="s">
        <v>73</v>
      </c>
      <c r="J3" s="36" t="s">
        <v>1</v>
      </c>
      <c r="K3" s="36"/>
      <c r="L3" s="35" t="s">
        <v>74</v>
      </c>
      <c r="M3" s="36" t="s">
        <v>1</v>
      </c>
      <c r="N3" s="36"/>
      <c r="O3" s="37" t="s">
        <v>45</v>
      </c>
      <c r="P3" s="35" t="s">
        <v>15</v>
      </c>
    </row>
    <row r="4" spans="1:16" s="30" customFormat="1" ht="12.75">
      <c r="A4" s="32"/>
      <c r="B4" s="35"/>
      <c r="C4" s="35"/>
      <c r="D4" s="36"/>
      <c r="E4" s="36"/>
      <c r="F4" s="35"/>
      <c r="G4" s="36"/>
      <c r="H4" s="36"/>
      <c r="I4" s="35"/>
      <c r="J4" s="36"/>
      <c r="K4" s="36"/>
      <c r="L4" s="35"/>
      <c r="M4" s="36"/>
      <c r="N4" s="36"/>
      <c r="O4" s="37"/>
      <c r="P4" s="35"/>
    </row>
    <row r="5" spans="1:16" ht="12.75">
      <c r="A5" s="38" t="s">
        <v>54</v>
      </c>
      <c r="B5" s="38" t="s">
        <v>53</v>
      </c>
      <c r="C5" s="18"/>
      <c r="D5" s="19"/>
      <c r="E5" s="19"/>
      <c r="F5" s="18"/>
      <c r="G5" s="19"/>
      <c r="H5" s="19"/>
      <c r="I5" s="18"/>
      <c r="J5" s="19"/>
      <c r="K5" s="19"/>
      <c r="L5" s="18"/>
      <c r="M5" s="19"/>
      <c r="N5" s="19"/>
      <c r="O5" s="20"/>
      <c r="P5" s="25"/>
    </row>
    <row r="6" spans="1:16" s="24" customFormat="1" ht="12.75">
      <c r="A6" s="39">
        <v>1</v>
      </c>
      <c r="B6" s="41" t="s">
        <v>10</v>
      </c>
      <c r="C6" s="24" t="s">
        <v>121</v>
      </c>
      <c r="D6" s="42">
        <f>TIME(0,13,9)</f>
        <v>0.009131944444444444</v>
      </c>
      <c r="E6" s="42"/>
      <c r="F6" s="24" t="s">
        <v>188</v>
      </c>
      <c r="G6" s="42">
        <f>TIME(0,26,24)-D6</f>
        <v>0.00920138888888889</v>
      </c>
      <c r="H6" s="42"/>
      <c r="I6" s="24" t="s">
        <v>106</v>
      </c>
      <c r="J6" s="42">
        <f>TIME(0,39,21)-D6-G6</f>
        <v>0.008993055555555554</v>
      </c>
      <c r="K6" s="42"/>
      <c r="L6" s="24" t="s">
        <v>189</v>
      </c>
      <c r="M6" s="42">
        <f>TIME(0,53,12)-D6-G6-J6</f>
        <v>0.009618055555555559</v>
      </c>
      <c r="N6" s="42"/>
      <c r="O6" s="43">
        <f>+M6+J6+G6+D6</f>
        <v>0.036944444444444446</v>
      </c>
      <c r="P6" s="39">
        <v>9</v>
      </c>
    </row>
    <row r="7" spans="1:16" s="24" customFormat="1" ht="12.75">
      <c r="A7" s="39">
        <v>2</v>
      </c>
      <c r="B7" s="41" t="s">
        <v>40</v>
      </c>
      <c r="C7" s="24" t="s">
        <v>180</v>
      </c>
      <c r="D7" s="42">
        <f>TIME(0,12,48)</f>
        <v>0.008888888888888889</v>
      </c>
      <c r="E7" s="42"/>
      <c r="F7" s="24" t="s">
        <v>181</v>
      </c>
      <c r="G7" s="42">
        <f>TIME(0,26,36)-D7</f>
        <v>0.009583333333333334</v>
      </c>
      <c r="H7" s="42"/>
      <c r="I7" s="24" t="s">
        <v>182</v>
      </c>
      <c r="J7" s="42">
        <f>TIME(0,41,5)-D7-G7</f>
        <v>0.010057870370370368</v>
      </c>
      <c r="K7" s="42"/>
      <c r="L7" s="24" t="s">
        <v>162</v>
      </c>
      <c r="M7" s="42">
        <f>TIME(0,54,36)-D7-G7-J7</f>
        <v>0.009386574074074077</v>
      </c>
      <c r="N7" s="42"/>
      <c r="O7" s="43">
        <f>+M7+J7+G7+D7</f>
        <v>0.03791666666666667</v>
      </c>
      <c r="P7" s="39">
        <v>8</v>
      </c>
    </row>
    <row r="8" spans="1:16" s="24" customFormat="1" ht="12.75">
      <c r="A8" s="39">
        <v>3</v>
      </c>
      <c r="B8" s="41" t="s">
        <v>3</v>
      </c>
      <c r="C8" s="24" t="s">
        <v>226</v>
      </c>
      <c r="D8" s="42">
        <f>TIME(0,12,51)</f>
        <v>0.008923611111111111</v>
      </c>
      <c r="E8" s="42"/>
      <c r="F8" s="24" t="s">
        <v>85</v>
      </c>
      <c r="G8" s="42">
        <f>TIME(0,26,54)-D8</f>
        <v>0.009756944444444443</v>
      </c>
      <c r="H8" s="42"/>
      <c r="I8" s="24" t="s">
        <v>164</v>
      </c>
      <c r="J8" s="42">
        <f>TIME(0,41,15)-D8-G8</f>
        <v>0.009965277777777778</v>
      </c>
      <c r="K8" s="42"/>
      <c r="L8" s="24" t="s">
        <v>227</v>
      </c>
      <c r="M8" s="42">
        <f>TIME(0,54,42)-D8-G8-J8</f>
        <v>0.009340277777777784</v>
      </c>
      <c r="N8" s="42"/>
      <c r="O8" s="43">
        <f>+M8+J8+G8+D8</f>
        <v>0.037986111111111116</v>
      </c>
      <c r="P8" s="39">
        <v>7</v>
      </c>
    </row>
    <row r="9" spans="1:16" s="24" customFormat="1" ht="12.75">
      <c r="A9" s="39">
        <v>4</v>
      </c>
      <c r="B9" s="41" t="s">
        <v>39</v>
      </c>
      <c r="C9" s="24" t="s">
        <v>17</v>
      </c>
      <c r="D9" s="42">
        <v>0.009293981481481481</v>
      </c>
      <c r="E9" s="42"/>
      <c r="F9" s="24" t="s">
        <v>163</v>
      </c>
      <c r="G9" s="42">
        <f>TIME(0,28,8)-D9</f>
        <v>0.010243055555555556</v>
      </c>
      <c r="H9" s="42"/>
      <c r="I9" s="24" t="s">
        <v>172</v>
      </c>
      <c r="J9" s="42">
        <f>TIME(0,42,13)-D9-G9</f>
        <v>0.009780092592592595</v>
      </c>
      <c r="K9" s="42"/>
      <c r="L9" s="24" t="s">
        <v>173</v>
      </c>
      <c r="M9" s="42">
        <f>TIME(0,55,46)-D9-G9-J9</f>
        <v>0.009409722222222224</v>
      </c>
      <c r="N9" s="42"/>
      <c r="O9" s="43">
        <f>+M9+J9+G9+D9</f>
        <v>0.03872685185185185</v>
      </c>
      <c r="P9" s="39">
        <v>6</v>
      </c>
    </row>
    <row r="10" spans="1:16" s="24" customFormat="1" ht="12.75">
      <c r="A10" s="39">
        <v>5</v>
      </c>
      <c r="B10" s="41" t="s">
        <v>46</v>
      </c>
      <c r="C10" s="24" t="s">
        <v>168</v>
      </c>
      <c r="D10" s="42">
        <v>0.009537037037037037</v>
      </c>
      <c r="E10" s="42"/>
      <c r="F10" s="24" t="s">
        <v>153</v>
      </c>
      <c r="G10" s="42">
        <f>TIME(0,27,56)-D10</f>
        <v>0.00986111111111111</v>
      </c>
      <c r="H10" s="42"/>
      <c r="I10" s="24" t="s">
        <v>169</v>
      </c>
      <c r="J10" s="42">
        <f>TIME(0,41,54)-D10-G10</f>
        <v>0.009699074074074077</v>
      </c>
      <c r="K10" s="42"/>
      <c r="L10" s="24" t="s">
        <v>170</v>
      </c>
      <c r="M10" s="42">
        <f>TIME(0,56,4)-D10-G10-J10</f>
        <v>0.009837962962962963</v>
      </c>
      <c r="N10" s="42"/>
      <c r="O10" s="43">
        <f>+M10+J10+G10+D10</f>
        <v>0.03893518518518519</v>
      </c>
      <c r="P10" s="39">
        <v>5</v>
      </c>
    </row>
    <row r="11" spans="1:16" s="24" customFormat="1" ht="12.75">
      <c r="A11" s="39">
        <v>6</v>
      </c>
      <c r="B11" s="41" t="s">
        <v>41</v>
      </c>
      <c r="C11" s="24" t="s">
        <v>228</v>
      </c>
      <c r="D11" s="42">
        <f>TIME(0,13,23)</f>
        <v>0.009293981481481481</v>
      </c>
      <c r="E11" s="42"/>
      <c r="F11" s="24" t="s">
        <v>226</v>
      </c>
      <c r="G11" s="42">
        <f>TIME(0,27,35)-D11</f>
        <v>0.00986111111111111</v>
      </c>
      <c r="H11" s="42"/>
      <c r="I11" s="24" t="s">
        <v>229</v>
      </c>
      <c r="J11" s="42">
        <f>TIME(0,42,59)-D11-G11</f>
        <v>0.010694444444444446</v>
      </c>
      <c r="K11" s="42"/>
      <c r="L11" s="24" t="s">
        <v>7</v>
      </c>
      <c r="M11" s="42">
        <f>TIME(0,57,44)-D11-G11-J11</f>
        <v>0.010243055555555552</v>
      </c>
      <c r="N11" s="42"/>
      <c r="O11" s="43">
        <f>+M11+J11+G11+D11</f>
        <v>0.04009259259259259</v>
      </c>
      <c r="P11" s="39">
        <v>4</v>
      </c>
    </row>
    <row r="12" spans="1:16" s="24" customFormat="1" ht="12.75">
      <c r="A12" s="39">
        <v>7</v>
      </c>
      <c r="B12" s="41" t="s">
        <v>38</v>
      </c>
      <c r="C12" s="24" t="s">
        <v>199</v>
      </c>
      <c r="D12" s="42">
        <f>TIME(0,15,10)</f>
        <v>0.010532407407407407</v>
      </c>
      <c r="E12" s="42"/>
      <c r="F12" s="24" t="s">
        <v>99</v>
      </c>
      <c r="G12" s="42">
        <f>TIME(0,29,46)-D12</f>
        <v>0.010138888888888888</v>
      </c>
      <c r="H12" s="42"/>
      <c r="I12" s="24" t="s">
        <v>19</v>
      </c>
      <c r="J12" s="42">
        <f>TIME(0,45,2)-D12-G12</f>
        <v>0.010601851851851852</v>
      </c>
      <c r="K12" s="42"/>
      <c r="L12" s="24" t="s">
        <v>112</v>
      </c>
      <c r="M12" s="42">
        <f>TIME(1,1,13)-D12-G12-J12</f>
        <v>0.01123842592592593</v>
      </c>
      <c r="N12" s="42"/>
      <c r="O12" s="43">
        <f>+M12+J12+G12+D12</f>
        <v>0.04251157407407408</v>
      </c>
      <c r="P12" s="39">
        <v>3</v>
      </c>
    </row>
    <row r="13" spans="1:16" s="24" customFormat="1" ht="12.75">
      <c r="A13" s="39">
        <v>8</v>
      </c>
      <c r="B13" s="41" t="s">
        <v>30</v>
      </c>
      <c r="C13" s="24" t="s">
        <v>154</v>
      </c>
      <c r="D13" s="42">
        <f>TIME(0,16,46)</f>
        <v>0.011643518518518518</v>
      </c>
      <c r="E13" s="42"/>
      <c r="F13" s="24" t="s">
        <v>221</v>
      </c>
      <c r="G13" s="42">
        <f>TIME(0,31,41)-D13</f>
        <v>0.0103587962962963</v>
      </c>
      <c r="H13" s="42"/>
      <c r="I13" s="24" t="s">
        <v>222</v>
      </c>
      <c r="J13" s="42">
        <f>TIME(0,49,57)-D13-G13</f>
        <v>0.012685185185185185</v>
      </c>
      <c r="K13" s="42"/>
      <c r="L13" s="24" t="s">
        <v>220</v>
      </c>
      <c r="M13" s="42">
        <f>TIME(1,5,22)-D13-G13-J13</f>
        <v>0.010706018518518517</v>
      </c>
      <c r="N13" s="42"/>
      <c r="O13" s="43">
        <f>+M13+J13+G13+D13</f>
        <v>0.04539351851851852</v>
      </c>
      <c r="P13" s="39">
        <v>2</v>
      </c>
    </row>
    <row r="14" spans="1:16" s="24" customFormat="1" ht="12.75">
      <c r="A14" s="39">
        <v>9</v>
      </c>
      <c r="B14" s="41" t="s">
        <v>42</v>
      </c>
      <c r="C14" s="24" t="s">
        <v>241</v>
      </c>
      <c r="D14" s="42">
        <f>TIME(0,18,24)</f>
        <v>0.012777777777777777</v>
      </c>
      <c r="E14" s="42"/>
      <c r="F14" s="24" t="s">
        <v>242</v>
      </c>
      <c r="G14" s="42">
        <f>TIME(0,34,35)-D14</f>
        <v>0.01123842592592593</v>
      </c>
      <c r="H14" s="42"/>
      <c r="I14" s="24" t="s">
        <v>243</v>
      </c>
      <c r="J14" s="42">
        <f>TIME(0,53,54)-D14-G14</f>
        <v>0.013414351851851851</v>
      </c>
      <c r="K14" s="42"/>
      <c r="L14" s="24" t="s">
        <v>244</v>
      </c>
      <c r="M14" s="42">
        <f>TIME(1,8,50)-D14-G14-J14</f>
        <v>0.010370370370370363</v>
      </c>
      <c r="N14" s="42"/>
      <c r="O14" s="43">
        <f>+M14+J14+G14+D14</f>
        <v>0.04780092592592592</v>
      </c>
      <c r="P14" s="39">
        <v>1</v>
      </c>
    </row>
    <row r="15" spans="1:16" s="24" customFormat="1" ht="12.75">
      <c r="A15" s="39"/>
      <c r="B15" s="41"/>
      <c r="D15" s="42"/>
      <c r="E15" s="42"/>
      <c r="G15" s="42"/>
      <c r="H15" s="42"/>
      <c r="J15" s="42"/>
      <c r="K15" s="42"/>
      <c r="M15" s="42"/>
      <c r="N15" s="42"/>
      <c r="O15" s="43"/>
      <c r="P15" s="39"/>
    </row>
    <row r="16" spans="1:16" ht="12.75">
      <c r="A16" s="40"/>
      <c r="B16" s="38" t="s">
        <v>55</v>
      </c>
      <c r="C16" s="18"/>
      <c r="D16" s="19"/>
      <c r="E16" s="19"/>
      <c r="F16" s="18"/>
      <c r="G16" s="19"/>
      <c r="H16" s="19"/>
      <c r="I16" s="18"/>
      <c r="J16" s="19"/>
      <c r="K16" s="19"/>
      <c r="L16" s="18"/>
      <c r="M16" s="19"/>
      <c r="N16" s="19"/>
      <c r="O16" s="20"/>
      <c r="P16" s="25"/>
    </row>
    <row r="17" spans="1:16" ht="12.75">
      <c r="A17" s="39">
        <v>1</v>
      </c>
      <c r="B17" s="41" t="s">
        <v>9</v>
      </c>
      <c r="C17" s="24" t="s">
        <v>25</v>
      </c>
      <c r="D17" s="42">
        <f>TIME(0,13,38)</f>
        <v>0.009467592592592592</v>
      </c>
      <c r="E17" s="42"/>
      <c r="F17" s="24" t="s">
        <v>4</v>
      </c>
      <c r="G17" s="42">
        <f>TIME(0,27,9)-D17</f>
        <v>0.009386574074074073</v>
      </c>
      <c r="H17" s="42"/>
      <c r="I17" s="24" t="s">
        <v>13</v>
      </c>
      <c r="J17" s="42">
        <f>TIME(0,41,31)-D17-G17</f>
        <v>0.009976851851851857</v>
      </c>
      <c r="K17" s="42"/>
      <c r="L17" s="24" t="s">
        <v>107</v>
      </c>
      <c r="M17" s="42">
        <f>TIME(0,58,1)-D17-G17-J17</f>
        <v>0.011458333333333326</v>
      </c>
      <c r="N17" s="42"/>
      <c r="O17" s="43">
        <f>+M17+J17+G17+D17</f>
        <v>0.04028935185185185</v>
      </c>
      <c r="P17" s="39">
        <v>7</v>
      </c>
    </row>
    <row r="18" spans="1:16" ht="12.75">
      <c r="A18" s="39">
        <v>2</v>
      </c>
      <c r="B18" s="41" t="s">
        <v>48</v>
      </c>
      <c r="C18" s="24" t="s">
        <v>152</v>
      </c>
      <c r="D18" s="42">
        <v>0.00982638888888889</v>
      </c>
      <c r="E18" s="42"/>
      <c r="F18" s="24" t="s">
        <v>171</v>
      </c>
      <c r="G18" s="42">
        <f>TIME(0,29,55)-D18</f>
        <v>0.010949074074074075</v>
      </c>
      <c r="H18" s="42"/>
      <c r="I18" s="24" t="s">
        <v>122</v>
      </c>
      <c r="J18" s="42">
        <f>TIME(0,43,51)-D18-G18</f>
        <v>0.009675925925925923</v>
      </c>
      <c r="K18" s="42"/>
      <c r="L18" s="24" t="s">
        <v>108</v>
      </c>
      <c r="M18" s="42">
        <f>TIME(1,0,59)-D18-G18-J18</f>
        <v>0.011898148148148142</v>
      </c>
      <c r="N18" s="42"/>
      <c r="O18" s="43">
        <f>+M18+J18+G18+D18</f>
        <v>0.04234953703703703</v>
      </c>
      <c r="P18" s="39">
        <v>6</v>
      </c>
    </row>
    <row r="19" spans="1:16" ht="12.75">
      <c r="A19" s="39">
        <v>3</v>
      </c>
      <c r="B19" s="41" t="s">
        <v>43</v>
      </c>
      <c r="C19" s="24" t="s">
        <v>5</v>
      </c>
      <c r="D19" s="42">
        <v>0.010092592592592592</v>
      </c>
      <c r="E19" s="42"/>
      <c r="F19" s="24" t="s">
        <v>166</v>
      </c>
      <c r="G19" s="42">
        <f>TIME(0,29,18)-D19</f>
        <v>0.01025462962962963</v>
      </c>
      <c r="H19" s="42"/>
      <c r="I19" s="24" t="s">
        <v>174</v>
      </c>
      <c r="J19" s="42">
        <f>TIME(0,45,18)-D19-G19</f>
        <v>0.011111111111111112</v>
      </c>
      <c r="K19" s="42"/>
      <c r="L19" s="24" t="s">
        <v>175</v>
      </c>
      <c r="M19" s="42">
        <f>TIME(1,1,4)-D19-G19-J19</f>
        <v>0.010949074074074071</v>
      </c>
      <c r="N19" s="42"/>
      <c r="O19" s="43">
        <f>+M19+J19+G19+D19</f>
        <v>0.0424074074074074</v>
      </c>
      <c r="P19" s="39">
        <v>5</v>
      </c>
    </row>
    <row r="20" spans="1:16" ht="12.75">
      <c r="A20" s="39">
        <v>4</v>
      </c>
      <c r="B20" s="41" t="s">
        <v>63</v>
      </c>
      <c r="C20" s="24" t="s">
        <v>88</v>
      </c>
      <c r="D20" s="42">
        <v>0.010833333333333334</v>
      </c>
      <c r="E20" s="42"/>
      <c r="F20" s="24" t="s">
        <v>117</v>
      </c>
      <c r="G20" s="42">
        <f>TIME(0,31,55)-D20</f>
        <v>0.011331018518518518</v>
      </c>
      <c r="H20" s="42"/>
      <c r="I20" s="24" t="s">
        <v>183</v>
      </c>
      <c r="J20" s="42">
        <f>TIME(0,49,22)-D20-G20</f>
        <v>0.012118055555555556</v>
      </c>
      <c r="K20" s="42"/>
      <c r="L20" s="24" t="s">
        <v>184</v>
      </c>
      <c r="M20" s="42">
        <f>TIME(1,4,36)-D20-G20-J20</f>
        <v>0.010578703703703701</v>
      </c>
      <c r="N20" s="42"/>
      <c r="O20" s="43">
        <f>+M20+J20+G20+D20</f>
        <v>0.04486111111111111</v>
      </c>
      <c r="P20" s="39">
        <v>4</v>
      </c>
    </row>
    <row r="21" spans="1:16" ht="12.75">
      <c r="A21" s="39">
        <v>5</v>
      </c>
      <c r="B21" s="41" t="s">
        <v>44</v>
      </c>
      <c r="C21" s="93" t="s">
        <v>111</v>
      </c>
      <c r="D21" s="42">
        <f>TIME(0,16,56)</f>
        <v>0.01175925925925926</v>
      </c>
      <c r="E21" s="42"/>
      <c r="F21" s="24" t="s">
        <v>200</v>
      </c>
      <c r="G21" s="42">
        <f>TIME(0,35,17)-D21</f>
        <v>0.012743055555555554</v>
      </c>
      <c r="H21" s="42"/>
      <c r="I21" s="24" t="s">
        <v>201</v>
      </c>
      <c r="J21" s="42">
        <f>TIME(0,51,14)-D21-G21</f>
        <v>0.011076388888888887</v>
      </c>
      <c r="K21" s="42"/>
      <c r="L21" s="24" t="s">
        <v>202</v>
      </c>
      <c r="M21" s="42">
        <f>TIME(1,8,0)-D21-G21-J21</f>
        <v>0.011643518518518517</v>
      </c>
      <c r="N21" s="42"/>
      <c r="O21" s="43">
        <f>+M21+J21+G21+D21</f>
        <v>0.04722222222222222</v>
      </c>
      <c r="P21" s="39">
        <v>3</v>
      </c>
    </row>
    <row r="22" spans="1:16" ht="12.75">
      <c r="A22" s="39">
        <v>6</v>
      </c>
      <c r="B22" s="41" t="s">
        <v>96</v>
      </c>
      <c r="C22" s="24" t="s">
        <v>176</v>
      </c>
      <c r="D22" s="42">
        <f>TIME(0,15,48)</f>
        <v>0.010972222222222223</v>
      </c>
      <c r="E22" s="42"/>
      <c r="F22" s="24" t="s">
        <v>177</v>
      </c>
      <c r="G22" s="42">
        <f>TIME(0,33,1)-D22</f>
        <v>0.011956018518518515</v>
      </c>
      <c r="H22" s="42"/>
      <c r="I22" s="24" t="s">
        <v>178</v>
      </c>
      <c r="J22" s="42">
        <f>TIME(0,51,14)-D22-G22</f>
        <v>0.012650462962962964</v>
      </c>
      <c r="K22" s="42"/>
      <c r="L22" s="24" t="s">
        <v>179</v>
      </c>
      <c r="M22" s="42">
        <f>TIME(1,9,42)-D22-G22-J22</f>
        <v>0.012824074074074071</v>
      </c>
      <c r="N22" s="42"/>
      <c r="O22" s="43">
        <f>+M22+J22+G22+D22</f>
        <v>0.048402777777777774</v>
      </c>
      <c r="P22" s="39">
        <v>2</v>
      </c>
    </row>
    <row r="23" spans="1:16" s="24" customFormat="1" ht="12.75">
      <c r="A23" s="39">
        <v>7</v>
      </c>
      <c r="B23" s="41" t="s">
        <v>50</v>
      </c>
      <c r="C23" s="24" t="s">
        <v>133</v>
      </c>
      <c r="D23" s="42">
        <f>TIME(0,16,40)</f>
        <v>0.011574074074074075</v>
      </c>
      <c r="E23" s="42"/>
      <c r="F23" s="24" t="s">
        <v>230</v>
      </c>
      <c r="G23" s="42">
        <f>TIME(0,34,43)-D23</f>
        <v>0.012534722222222223</v>
      </c>
      <c r="H23" s="42"/>
      <c r="I23" s="24" t="s">
        <v>231</v>
      </c>
      <c r="J23" s="42">
        <f>TIME(0,52,34)-D23-G23</f>
        <v>0.01239583333333333</v>
      </c>
      <c r="K23" s="42"/>
      <c r="L23" s="24" t="s">
        <v>90</v>
      </c>
      <c r="M23" s="109"/>
      <c r="N23" s="42"/>
      <c r="O23" s="43">
        <f>+M23+J23+G23+D23</f>
        <v>0.03650462962962963</v>
      </c>
      <c r="P23" s="39">
        <v>1</v>
      </c>
    </row>
    <row r="24" spans="1:16" ht="12.75">
      <c r="A24" s="39"/>
      <c r="B24" s="41" t="s">
        <v>6</v>
      </c>
      <c r="C24" s="24" t="s">
        <v>165</v>
      </c>
      <c r="D24" s="42">
        <f>TIME(0,15,59)</f>
        <v>0.011099537037037038</v>
      </c>
      <c r="E24" s="42"/>
      <c r="F24" s="24" t="s">
        <v>109</v>
      </c>
      <c r="G24" s="42">
        <f>TIME(0,30,47)-D24</f>
        <v>0.01027777777777778</v>
      </c>
      <c r="H24" s="42"/>
      <c r="I24" s="24"/>
      <c r="J24" s="42"/>
      <c r="K24" s="42"/>
      <c r="L24" s="24"/>
      <c r="M24" s="42"/>
      <c r="N24" s="42"/>
      <c r="O24" s="43"/>
      <c r="P24" s="39"/>
    </row>
    <row r="25" spans="1:16" s="24" customFormat="1" ht="12.75">
      <c r="A25" s="39"/>
      <c r="B25" s="41" t="s">
        <v>14</v>
      </c>
      <c r="C25" s="24" t="s">
        <v>190</v>
      </c>
      <c r="D25" s="42">
        <f>TIME(0,17,4)</f>
        <v>0.011851851851851851</v>
      </c>
      <c r="E25" s="42"/>
      <c r="F25" s="24" t="s">
        <v>191</v>
      </c>
      <c r="G25" s="42">
        <f>TIME(0,34,29)-D25</f>
        <v>0.01209490740740741</v>
      </c>
      <c r="H25" s="42"/>
      <c r="I25" s="24" t="s">
        <v>94</v>
      </c>
      <c r="J25" s="42">
        <f>TIME(0,53,11)-D25-G25</f>
        <v>0.012986111111111106</v>
      </c>
      <c r="K25" s="42"/>
      <c r="M25" s="42"/>
      <c r="N25" s="42"/>
      <c r="O25" s="43"/>
      <c r="P25" s="39"/>
    </row>
    <row r="26" spans="1:16" ht="12.75">
      <c r="A26" s="39"/>
      <c r="B26" s="41" t="s">
        <v>185</v>
      </c>
      <c r="C26" s="24" t="s">
        <v>186</v>
      </c>
      <c r="D26" s="42">
        <v>0.01224537037037037</v>
      </c>
      <c r="E26" s="42"/>
      <c r="F26" s="24" t="s">
        <v>187</v>
      </c>
      <c r="G26" s="42">
        <f>TIME(0,32,19)-D26</f>
        <v>0.010196759259259261</v>
      </c>
      <c r="H26" s="42"/>
      <c r="I26" s="24"/>
      <c r="J26" s="42"/>
      <c r="K26" s="42"/>
      <c r="L26" s="24"/>
      <c r="M26" s="42"/>
      <c r="N26" s="42"/>
      <c r="O26" s="43"/>
      <c r="P26" s="39"/>
    </row>
    <row r="27" spans="1:16" ht="12.75">
      <c r="A27" s="38" t="s">
        <v>56</v>
      </c>
      <c r="B27" s="38" t="s">
        <v>53</v>
      </c>
      <c r="C27" s="18"/>
      <c r="D27" s="19"/>
      <c r="E27" s="19"/>
      <c r="F27" s="18"/>
      <c r="G27" s="19"/>
      <c r="H27" s="19"/>
      <c r="I27" s="18"/>
      <c r="J27" s="19"/>
      <c r="K27" s="19"/>
      <c r="L27" s="18"/>
      <c r="M27" s="19"/>
      <c r="N27" s="19"/>
      <c r="O27" s="20"/>
      <c r="P27" s="25"/>
    </row>
    <row r="28" spans="1:16" ht="12.75">
      <c r="A28" s="39">
        <v>1</v>
      </c>
      <c r="B28" s="41" t="s">
        <v>38</v>
      </c>
      <c r="C28" s="24" t="s">
        <v>113</v>
      </c>
      <c r="D28" s="42">
        <v>0.008958333333333334</v>
      </c>
      <c r="E28" s="42"/>
      <c r="F28" s="24" t="s">
        <v>203</v>
      </c>
      <c r="G28" s="42">
        <f>TIME(0,27,58)-D28</f>
        <v>0.01046296296296296</v>
      </c>
      <c r="H28" s="42"/>
      <c r="I28" s="24" t="s">
        <v>204</v>
      </c>
      <c r="J28" s="42">
        <f>TIME(0,43,13)-D28-G28</f>
        <v>0.01059027777777778</v>
      </c>
      <c r="K28" s="42"/>
      <c r="L28" s="24" t="s">
        <v>205</v>
      </c>
      <c r="M28" s="42">
        <f>TIME(0,57,22)-G28-J28-D28</f>
        <v>0.00982638888888889</v>
      </c>
      <c r="N28" s="42"/>
      <c r="O28" s="43">
        <f>+M28+J28+G28+D28</f>
        <v>0.039837962962962964</v>
      </c>
      <c r="P28" s="39">
        <v>4</v>
      </c>
    </row>
    <row r="29" spans="1:16" ht="12.75">
      <c r="A29" s="39">
        <v>2</v>
      </c>
      <c r="B29" s="41" t="s">
        <v>39</v>
      </c>
      <c r="C29" s="24" t="s">
        <v>130</v>
      </c>
      <c r="D29" s="42">
        <v>0.010034722222222221</v>
      </c>
      <c r="E29" s="42"/>
      <c r="F29" s="24" t="s">
        <v>95</v>
      </c>
      <c r="G29" s="42">
        <f>TIME(0,29,6)-D29</f>
        <v>0.010173611111111114</v>
      </c>
      <c r="H29" s="42"/>
      <c r="I29" s="24" t="s">
        <v>252</v>
      </c>
      <c r="J29" s="42">
        <f>TIME(0,43,51)-D29-G29</f>
        <v>0.010243055555555552</v>
      </c>
      <c r="K29" s="42"/>
      <c r="L29" s="24" t="s">
        <v>253</v>
      </c>
      <c r="M29" s="42">
        <f>TIME(0,58,15)-D29-G29-J29</f>
        <v>0.010000000000000004</v>
      </c>
      <c r="N29" s="42"/>
      <c r="O29" s="43">
        <f>+M29+J29+G29+D29</f>
        <v>0.04045138888888889</v>
      </c>
      <c r="P29" s="39">
        <v>3</v>
      </c>
    </row>
    <row r="30" spans="1:16" ht="12.75">
      <c r="A30" s="39">
        <v>3</v>
      </c>
      <c r="B30" s="41" t="s">
        <v>41</v>
      </c>
      <c r="C30" s="24" t="s">
        <v>235</v>
      </c>
      <c r="D30" s="42">
        <v>0.009652777777777777</v>
      </c>
      <c r="E30" s="24"/>
      <c r="F30" s="24" t="s">
        <v>236</v>
      </c>
      <c r="G30" s="42">
        <f>TIME(0,28,48)-D30</f>
        <v>0.010347222222222223</v>
      </c>
      <c r="H30" s="42"/>
      <c r="I30" s="24" t="s">
        <v>237</v>
      </c>
      <c r="J30" s="42">
        <f>TIME(0,44,17)-D30-G30</f>
        <v>0.010752314814814815</v>
      </c>
      <c r="K30" s="42"/>
      <c r="L30" s="24" t="s">
        <v>103</v>
      </c>
      <c r="M30" s="42">
        <f>TIME(1,0,28)-G30-J30-D30</f>
        <v>0.01123842592592593</v>
      </c>
      <c r="N30" s="42"/>
      <c r="O30" s="43">
        <f>+M30+J30+G30+D30</f>
        <v>0.041990740740740745</v>
      </c>
      <c r="P30" s="39">
        <v>2</v>
      </c>
    </row>
    <row r="31" spans="1:16" ht="12.75">
      <c r="A31" s="39">
        <v>4</v>
      </c>
      <c r="B31" s="41" t="s">
        <v>10</v>
      </c>
      <c r="C31" s="24" t="s">
        <v>192</v>
      </c>
      <c r="D31" s="42">
        <f>TIME(0,14,18)</f>
        <v>0.009930555555555555</v>
      </c>
      <c r="E31" s="42"/>
      <c r="F31" s="24" t="s">
        <v>124</v>
      </c>
      <c r="G31" s="42">
        <f>TIME(0,30,20)-D31</f>
        <v>0.011134259259259259</v>
      </c>
      <c r="H31" s="42"/>
      <c r="I31" s="24" t="s">
        <v>29</v>
      </c>
      <c r="J31" s="42">
        <f>TIME(0,47,2)-D31-G31</f>
        <v>0.011597222222222226</v>
      </c>
      <c r="K31" s="42"/>
      <c r="L31" s="24" t="s">
        <v>193</v>
      </c>
      <c r="M31" s="42">
        <f>TIME(1,2,39)-D31-G31-J31</f>
        <v>0.010844907407407406</v>
      </c>
      <c r="N31" s="42"/>
      <c r="O31" s="43">
        <f>+M31+J31+G31+D31</f>
        <v>0.043506944444444445</v>
      </c>
      <c r="P31" s="39">
        <v>1</v>
      </c>
    </row>
    <row r="32" spans="1:16" ht="12.75">
      <c r="A32" s="39"/>
      <c r="B32" s="41" t="s">
        <v>30</v>
      </c>
      <c r="C32" s="24" t="s">
        <v>20</v>
      </c>
      <c r="D32" s="42">
        <v>0.014537037037037038</v>
      </c>
      <c r="E32" s="24"/>
      <c r="F32" s="24" t="s">
        <v>34</v>
      </c>
      <c r="G32" s="42">
        <f>TIME(0,36,45)-D32</f>
        <v>0.010983796296296299</v>
      </c>
      <c r="H32" s="42"/>
      <c r="I32" s="24"/>
      <c r="J32" s="42"/>
      <c r="K32" s="42"/>
      <c r="L32" s="24"/>
      <c r="M32" s="42"/>
      <c r="N32" s="42"/>
      <c r="O32" s="43"/>
      <c r="P32" s="39"/>
    </row>
    <row r="33" spans="1:16" ht="12.75">
      <c r="A33" s="39"/>
      <c r="B33" s="41"/>
      <c r="C33" s="24"/>
      <c r="D33" s="42"/>
      <c r="E33" s="42"/>
      <c r="F33" s="24"/>
      <c r="G33" s="42"/>
      <c r="H33" s="42"/>
      <c r="I33" s="24"/>
      <c r="J33" s="42"/>
      <c r="K33" s="42"/>
      <c r="L33" s="24"/>
      <c r="M33" s="42"/>
      <c r="N33" s="42"/>
      <c r="O33" s="43"/>
      <c r="P33" s="39"/>
    </row>
    <row r="34" spans="1:16" ht="12.75">
      <c r="A34" s="34"/>
      <c r="B34" s="38" t="s">
        <v>55</v>
      </c>
      <c r="C34" s="18"/>
      <c r="D34" s="19"/>
      <c r="E34" s="19"/>
      <c r="F34" s="18"/>
      <c r="G34" s="19"/>
      <c r="H34" s="19"/>
      <c r="I34" s="18"/>
      <c r="J34" s="19" t="s">
        <v>2</v>
      </c>
      <c r="K34" s="19"/>
      <c r="L34" s="18"/>
      <c r="M34" s="19" t="s">
        <v>2</v>
      </c>
      <c r="N34" s="19"/>
      <c r="O34" s="20" t="s">
        <v>2</v>
      </c>
      <c r="P34" s="25"/>
    </row>
    <row r="35" spans="1:16" ht="12.75">
      <c r="A35" s="39">
        <v>1</v>
      </c>
      <c r="B35" s="41" t="s">
        <v>97</v>
      </c>
      <c r="C35" s="24" t="s">
        <v>254</v>
      </c>
      <c r="D35" s="42">
        <v>0.010115740740740741</v>
      </c>
      <c r="E35" s="42"/>
      <c r="F35" s="24" t="s">
        <v>31</v>
      </c>
      <c r="G35" s="42">
        <f>TIME(0,30,13)-D35</f>
        <v>0.010868055555555554</v>
      </c>
      <c r="H35" s="42"/>
      <c r="I35" s="24" t="s">
        <v>255</v>
      </c>
      <c r="J35" s="42">
        <f>TIME(0,45,44)-D35-G35</f>
        <v>0.010775462962962962</v>
      </c>
      <c r="K35" s="42"/>
      <c r="L35" s="24" t="s">
        <v>16</v>
      </c>
      <c r="M35" s="42">
        <f>TIME(1,1,20)-D35-G35-J35</f>
        <v>0.010833333333333337</v>
      </c>
      <c r="N35" s="42"/>
      <c r="O35" s="43">
        <f>+M35+J35+G35+D35</f>
        <v>0.0425925925925926</v>
      </c>
      <c r="P35" s="39">
        <v>5</v>
      </c>
    </row>
    <row r="36" spans="1:16" ht="12.75">
      <c r="A36" s="39">
        <v>2</v>
      </c>
      <c r="B36" s="41" t="s">
        <v>256</v>
      </c>
      <c r="C36" s="24" t="s">
        <v>98</v>
      </c>
      <c r="D36" s="42">
        <v>0.010949074074074075</v>
      </c>
      <c r="E36" s="42"/>
      <c r="F36" s="24" t="s">
        <v>257</v>
      </c>
      <c r="G36" s="42">
        <f>TIME(0,32,3)-D36</f>
        <v>0.011307870370370366</v>
      </c>
      <c r="H36" s="42"/>
      <c r="I36" s="24" t="s">
        <v>258</v>
      </c>
      <c r="J36" s="42">
        <f>TIME(0,48,54)-D36-G36</f>
        <v>0.011701388888888891</v>
      </c>
      <c r="K36" s="42"/>
      <c r="L36" s="24" t="s">
        <v>259</v>
      </c>
      <c r="M36" s="42">
        <f>TIME(1,5,56)-D36-G36-J36</f>
        <v>0.011828703703703704</v>
      </c>
      <c r="N36" s="42"/>
      <c r="O36" s="43">
        <f>+M36+J36+G36+D36</f>
        <v>0.045787037037037036</v>
      </c>
      <c r="P36" s="39">
        <v>4</v>
      </c>
    </row>
    <row r="37" spans="1:16" ht="12.75">
      <c r="A37" s="39">
        <v>3</v>
      </c>
      <c r="B37" s="41" t="s">
        <v>44</v>
      </c>
      <c r="C37" s="24" t="s">
        <v>206</v>
      </c>
      <c r="D37" s="42">
        <v>0.012627314814814815</v>
      </c>
      <c r="E37" s="42"/>
      <c r="F37" s="24" t="s">
        <v>202</v>
      </c>
      <c r="G37" s="42">
        <f>TIME(0,34,38)-D37</f>
        <v>0.011423611111111108</v>
      </c>
      <c r="H37" s="42"/>
      <c r="I37" s="24" t="s">
        <v>207</v>
      </c>
      <c r="J37" s="42">
        <f>TIME(0,53,52)-D37-G37</f>
        <v>0.013356481481481488</v>
      </c>
      <c r="K37" s="42"/>
      <c r="L37" s="24" t="s">
        <v>203</v>
      </c>
      <c r="M37" s="42">
        <f>TIME(1,9,44)-D37-G37-J37</f>
        <v>0.01101851851851852</v>
      </c>
      <c r="N37" s="42"/>
      <c r="O37" s="43">
        <f>+M37+J37+G37+D37</f>
        <v>0.04842592592592593</v>
      </c>
      <c r="P37" s="39">
        <v>3</v>
      </c>
    </row>
    <row r="38" spans="1:16" ht="12.75">
      <c r="A38" s="39">
        <v>4</v>
      </c>
      <c r="B38" s="41" t="s">
        <v>50</v>
      </c>
      <c r="C38" s="24" t="s">
        <v>238</v>
      </c>
      <c r="D38" s="42">
        <f>TIME(0,18,57)</f>
        <v>0.01315972222222222</v>
      </c>
      <c r="E38" s="42"/>
      <c r="F38" s="24" t="s">
        <v>239</v>
      </c>
      <c r="G38" s="42">
        <f>TIME(0,36,40)-D38</f>
        <v>0.012303240740740741</v>
      </c>
      <c r="H38" s="42"/>
      <c r="I38" s="24" t="s">
        <v>240</v>
      </c>
      <c r="J38" s="42">
        <f>TIME(0,51,44)-D38-G38</f>
        <v>0.010462962962962964</v>
      </c>
      <c r="K38" s="42"/>
      <c r="L38" s="24" t="s">
        <v>28</v>
      </c>
      <c r="M38" s="42">
        <f>TIME(1,11,0)-D38-G38-J38</f>
        <v>0.013379629629629632</v>
      </c>
      <c r="N38" s="42"/>
      <c r="O38" s="43">
        <f>+M38+J38+G38+D38</f>
        <v>0.049305555555555554</v>
      </c>
      <c r="P38" s="39">
        <v>2</v>
      </c>
    </row>
    <row r="39" spans="1:16" ht="12.75">
      <c r="A39" s="39">
        <v>5</v>
      </c>
      <c r="B39" s="41" t="s">
        <v>9</v>
      </c>
      <c r="C39" s="24" t="s">
        <v>194</v>
      </c>
      <c r="D39" s="42">
        <f>TIME(0,16,41)</f>
        <v>0.011585648148148149</v>
      </c>
      <c r="E39" s="42"/>
      <c r="F39" s="24" t="s">
        <v>195</v>
      </c>
      <c r="G39" s="42">
        <f>TIME(0,38,31)-D39</f>
        <v>0.015162037037037035</v>
      </c>
      <c r="H39" s="42"/>
      <c r="I39" s="24" t="s">
        <v>123</v>
      </c>
      <c r="J39" s="42">
        <f>TIME(0,55,37)-D39-G39</f>
        <v>0.011874999999999998</v>
      </c>
      <c r="K39" s="42"/>
      <c r="L39" s="24" t="s">
        <v>196</v>
      </c>
      <c r="M39" s="42">
        <f>TIME(1,15,6)-D39-G39-J39</f>
        <v>0.013530092592592592</v>
      </c>
      <c r="N39" s="42"/>
      <c r="O39" s="43">
        <f>+M39+J39+G39+D39</f>
        <v>0.05215277777777778</v>
      </c>
      <c r="P39" s="39">
        <v>1</v>
      </c>
    </row>
    <row r="40" spans="1:16" ht="12.75">
      <c r="A40" s="39"/>
      <c r="B40" s="41"/>
      <c r="C40" s="24"/>
      <c r="D40" s="42"/>
      <c r="E40" s="42"/>
      <c r="F40" s="24"/>
      <c r="G40" s="42"/>
      <c r="H40" s="42"/>
      <c r="I40" s="24"/>
      <c r="J40" s="42"/>
      <c r="K40" s="42"/>
      <c r="L40" s="24"/>
      <c r="M40" s="42"/>
      <c r="N40" s="42"/>
      <c r="O40" s="43"/>
      <c r="P40" s="39"/>
    </row>
    <row r="41" spans="1:16" ht="12.75">
      <c r="A41" s="38" t="s">
        <v>57</v>
      </c>
      <c r="B41" s="38" t="s">
        <v>53</v>
      </c>
      <c r="D41" s="19"/>
      <c r="E41" s="19"/>
      <c r="F41" s="18"/>
      <c r="G41" s="19"/>
      <c r="H41" s="19"/>
      <c r="J41" s="19"/>
      <c r="K41" s="19"/>
      <c r="L41" s="18"/>
      <c r="M41" s="19"/>
      <c r="N41" s="19"/>
      <c r="O41" s="20"/>
      <c r="P41" s="25"/>
    </row>
    <row r="42" spans="1:16" ht="12.75">
      <c r="A42" s="39">
        <v>1</v>
      </c>
      <c r="B42" s="41" t="s">
        <v>10</v>
      </c>
      <c r="C42" s="24" t="s">
        <v>32</v>
      </c>
      <c r="D42" s="42">
        <f>TIME(0,14,44)</f>
        <v>0.010231481481481482</v>
      </c>
      <c r="E42" s="42"/>
      <c r="F42" s="24" t="s">
        <v>23</v>
      </c>
      <c r="G42" s="42">
        <f>TIME(0,32,34)-D42</f>
        <v>0.01238425925925926</v>
      </c>
      <c r="H42" s="42"/>
      <c r="I42" s="24" t="s">
        <v>125</v>
      </c>
      <c r="J42" s="42">
        <f>TIME(0,47,0)-D42-G42</f>
        <v>0.01002314814814815</v>
      </c>
      <c r="K42" s="42"/>
      <c r="L42" s="24"/>
      <c r="M42" s="42"/>
      <c r="N42" s="42"/>
      <c r="O42" s="43">
        <f>+J42+G42+D42</f>
        <v>0.03263888888888889</v>
      </c>
      <c r="P42" s="39">
        <v>5</v>
      </c>
    </row>
    <row r="43" spans="1:16" ht="12.75">
      <c r="A43" s="39">
        <v>2</v>
      </c>
      <c r="B43" s="41" t="s">
        <v>49</v>
      </c>
      <c r="C43" s="24" t="s">
        <v>245</v>
      </c>
      <c r="D43" s="42">
        <f>TIME(0,15,8)</f>
        <v>0.01050925925925926</v>
      </c>
      <c r="E43" s="42"/>
      <c r="F43" s="24" t="s">
        <v>246</v>
      </c>
      <c r="G43" s="42">
        <f>TIME(0,31,3)-D43</f>
        <v>0.011053240740740738</v>
      </c>
      <c r="H43" s="42"/>
      <c r="I43" s="24" t="s">
        <v>247</v>
      </c>
      <c r="J43" s="42">
        <f>TIME(0,47,53)-D43-G43</f>
        <v>0.011689814814814813</v>
      </c>
      <c r="K43" s="42"/>
      <c r="L43" s="24"/>
      <c r="M43" s="42"/>
      <c r="N43" s="42"/>
      <c r="O43" s="43">
        <f>+J43+G43+D43</f>
        <v>0.03325231481481481</v>
      </c>
      <c r="P43" s="39">
        <v>4</v>
      </c>
    </row>
    <row r="44" spans="1:16" ht="12.75">
      <c r="A44" s="39">
        <v>3</v>
      </c>
      <c r="B44" s="41" t="s">
        <v>38</v>
      </c>
      <c r="C44" s="24" t="s">
        <v>33</v>
      </c>
      <c r="D44" s="42">
        <v>0.010729166666666666</v>
      </c>
      <c r="E44" s="42"/>
      <c r="F44" s="24" t="s">
        <v>208</v>
      </c>
      <c r="G44" s="42">
        <f>TIME(0,33,55)-D44</f>
        <v>0.012824074074074073</v>
      </c>
      <c r="H44" s="42"/>
      <c r="I44" s="24" t="s">
        <v>209</v>
      </c>
      <c r="J44" s="42">
        <f>TIME(0,51,27)-D44-G44</f>
        <v>0.012175925925925929</v>
      </c>
      <c r="K44" s="42"/>
      <c r="L44" s="24"/>
      <c r="M44" s="42"/>
      <c r="N44" s="42"/>
      <c r="O44" s="43">
        <f>+J44+G44+D44</f>
        <v>0.035729166666666666</v>
      </c>
      <c r="P44" s="39">
        <v>3</v>
      </c>
    </row>
    <row r="45" spans="1:16" ht="12.75">
      <c r="A45" s="39">
        <v>4</v>
      </c>
      <c r="B45" s="41" t="s">
        <v>30</v>
      </c>
      <c r="C45" s="24" t="s">
        <v>224</v>
      </c>
      <c r="D45" s="42">
        <f>TIME(0,17,20)</f>
        <v>0.012037037037037035</v>
      </c>
      <c r="E45" s="42"/>
      <c r="F45" s="24" t="s">
        <v>223</v>
      </c>
      <c r="G45" s="42">
        <f>TIME(0,36,5)-D45</f>
        <v>0.013020833333333337</v>
      </c>
      <c r="H45" s="42"/>
      <c r="I45" s="24" t="s">
        <v>155</v>
      </c>
      <c r="J45" s="42">
        <f>TIME(0,51,57)-D45-G45</f>
        <v>0.011018518518518516</v>
      </c>
      <c r="K45" s="42"/>
      <c r="L45" s="24"/>
      <c r="M45" s="42"/>
      <c r="N45" s="42"/>
      <c r="O45" s="43">
        <f>+J45+G45+D45</f>
        <v>0.03607638888888889</v>
      </c>
      <c r="P45" s="39">
        <v>2</v>
      </c>
    </row>
    <row r="46" spans="1:16" ht="12.75">
      <c r="A46" s="39">
        <v>5</v>
      </c>
      <c r="B46" s="41" t="s">
        <v>41</v>
      </c>
      <c r="C46" s="24" t="s">
        <v>134</v>
      </c>
      <c r="D46" s="42">
        <v>0.013460648148148147</v>
      </c>
      <c r="E46" s="42"/>
      <c r="F46" s="24" t="s">
        <v>232</v>
      </c>
      <c r="G46" s="42">
        <f>TIME(0,37,35)-D46</f>
        <v>0.012638888888888889</v>
      </c>
      <c r="H46" s="42"/>
      <c r="I46" s="24" t="s">
        <v>132</v>
      </c>
      <c r="J46" s="42">
        <f>TIME(0,56,3)-D46-G46</f>
        <v>0.012824074074074076</v>
      </c>
      <c r="K46" s="42"/>
      <c r="L46" s="24"/>
      <c r="M46" s="42"/>
      <c r="N46" s="42"/>
      <c r="O46" s="43">
        <f>+J46+G46+D46</f>
        <v>0.03892361111111111</v>
      </c>
      <c r="P46" s="39">
        <v>1</v>
      </c>
    </row>
    <row r="47" spans="1:16" ht="12.75">
      <c r="A47" s="25"/>
      <c r="B47" s="21"/>
      <c r="C47" s="18"/>
      <c r="D47" s="19"/>
      <c r="E47" s="19"/>
      <c r="F47" s="18"/>
      <c r="G47" s="19"/>
      <c r="H47" s="19"/>
      <c r="I47" s="18"/>
      <c r="J47" s="19"/>
      <c r="K47" s="19"/>
      <c r="L47" s="18"/>
      <c r="M47" s="19"/>
      <c r="N47" s="19"/>
      <c r="O47" s="20"/>
      <c r="P47" s="25"/>
    </row>
    <row r="48" spans="1:16" ht="12.75">
      <c r="A48" s="45"/>
      <c r="B48" s="38" t="s">
        <v>55</v>
      </c>
      <c r="C48" s="18"/>
      <c r="D48" s="19"/>
      <c r="E48" s="19"/>
      <c r="F48" s="18"/>
      <c r="G48" s="19"/>
      <c r="H48" s="19"/>
      <c r="I48" s="18"/>
      <c r="J48" s="19"/>
      <c r="K48" s="19"/>
      <c r="L48" s="18"/>
      <c r="M48" s="19"/>
      <c r="N48" s="19"/>
      <c r="O48" s="20"/>
      <c r="P48" s="25"/>
    </row>
    <row r="49" spans="1:16" ht="12.75">
      <c r="A49" s="39">
        <v>1</v>
      </c>
      <c r="B49" s="41" t="s">
        <v>50</v>
      </c>
      <c r="C49" s="24" t="s">
        <v>91</v>
      </c>
      <c r="D49" s="42">
        <v>0.01375</v>
      </c>
      <c r="E49" s="42"/>
      <c r="F49" s="24" t="s">
        <v>233</v>
      </c>
      <c r="G49" s="42">
        <f>TIME(0,38,35)-D49</f>
        <v>0.013043981481481485</v>
      </c>
      <c r="H49" s="42"/>
      <c r="I49" s="24" t="s">
        <v>234</v>
      </c>
      <c r="J49" s="42">
        <f>TIME(0,57,13)-D49-G49</f>
        <v>0.012939814814814819</v>
      </c>
      <c r="K49" s="42"/>
      <c r="L49" s="24"/>
      <c r="M49" s="42"/>
      <c r="N49" s="42"/>
      <c r="O49" s="43">
        <f>+J49+G49+D49</f>
        <v>0.0397337962962963</v>
      </c>
      <c r="P49" s="25">
        <v>3</v>
      </c>
    </row>
    <row r="50" spans="1:16" ht="12.75">
      <c r="A50" s="39">
        <v>2</v>
      </c>
      <c r="B50" s="111" t="s">
        <v>43</v>
      </c>
      <c r="C50" s="24" t="s">
        <v>248</v>
      </c>
      <c r="D50" s="42">
        <v>0.012395833333333335</v>
      </c>
      <c r="E50" s="42"/>
      <c r="F50" s="24" t="s">
        <v>249</v>
      </c>
      <c r="G50" s="42">
        <f>TIME(0,38,26)-D50</f>
        <v>0.01429398148148148</v>
      </c>
      <c r="H50" s="42"/>
      <c r="I50" s="24" t="s">
        <v>250</v>
      </c>
      <c r="J50" s="42">
        <f>TIME(0,58,6)-D50-G50</f>
        <v>0.013657407407407406</v>
      </c>
      <c r="K50" s="42"/>
      <c r="L50" s="24"/>
      <c r="M50" s="42"/>
      <c r="N50" s="42"/>
      <c r="O50" s="43">
        <f>+J50+G50+D50</f>
        <v>0.04034722222222222</v>
      </c>
      <c r="P50" s="25">
        <v>2</v>
      </c>
    </row>
    <row r="51" spans="1:16" ht="12.75">
      <c r="A51" s="39">
        <v>3</v>
      </c>
      <c r="B51" s="41" t="s">
        <v>44</v>
      </c>
      <c r="C51" s="24" t="s">
        <v>116</v>
      </c>
      <c r="D51" s="42">
        <v>0.014756944444444446</v>
      </c>
      <c r="E51" s="42"/>
      <c r="F51" s="24" t="s">
        <v>115</v>
      </c>
      <c r="G51" s="42">
        <f>TIME(0,40,54)-D51</f>
        <v>0.013645833333333331</v>
      </c>
      <c r="H51" s="42"/>
      <c r="I51" s="24" t="s">
        <v>210</v>
      </c>
      <c r="J51" s="42">
        <f>TIME(1,3,28)-D51-G51</f>
        <v>0.015671296296296294</v>
      </c>
      <c r="K51" s="42"/>
      <c r="L51" s="24"/>
      <c r="M51" s="42"/>
      <c r="N51" s="42"/>
      <c r="O51" s="43">
        <f>+J51+G51+D51</f>
        <v>0.04407407407407407</v>
      </c>
      <c r="P51" s="25">
        <v>1</v>
      </c>
    </row>
    <row r="52" spans="1:16" ht="12.75">
      <c r="A52" s="39"/>
      <c r="B52" s="111" t="s">
        <v>96</v>
      </c>
      <c r="C52" s="24" t="s">
        <v>251</v>
      </c>
      <c r="D52" s="42">
        <v>0.015462962962962963</v>
      </c>
      <c r="E52" s="42"/>
      <c r="F52" s="24"/>
      <c r="G52" s="42"/>
      <c r="H52" s="42"/>
      <c r="I52" s="24"/>
      <c r="J52" s="42"/>
      <c r="K52" s="42"/>
      <c r="L52" s="24"/>
      <c r="M52" s="42"/>
      <c r="N52" s="42"/>
      <c r="O52" s="43"/>
      <c r="P52" s="25"/>
    </row>
    <row r="53" spans="1:16" ht="12.75">
      <c r="A53" s="39"/>
      <c r="B53" s="111"/>
      <c r="C53" s="24"/>
      <c r="D53" s="42"/>
      <c r="E53" s="42"/>
      <c r="F53" s="24"/>
      <c r="G53" s="42"/>
      <c r="H53" s="42"/>
      <c r="I53" s="24"/>
      <c r="J53" s="42"/>
      <c r="K53" s="42"/>
      <c r="L53" s="24"/>
      <c r="M53" s="42"/>
      <c r="N53" s="42"/>
      <c r="O53" s="43"/>
      <c r="P53" s="25"/>
    </row>
    <row r="54" spans="1:16" ht="12.75">
      <c r="A54" s="38" t="s">
        <v>58</v>
      </c>
      <c r="B54" s="38" t="s">
        <v>53</v>
      </c>
      <c r="C54" s="18"/>
      <c r="D54" s="19"/>
      <c r="E54" s="19"/>
      <c r="F54" s="18"/>
      <c r="G54" s="19"/>
      <c r="H54" s="19"/>
      <c r="I54" s="18"/>
      <c r="J54" s="19"/>
      <c r="K54" s="19"/>
      <c r="L54" s="18"/>
      <c r="M54" s="19"/>
      <c r="N54" s="19"/>
      <c r="O54" s="20"/>
      <c r="P54" s="25"/>
    </row>
    <row r="55" spans="1:16" ht="12.75">
      <c r="A55" s="39">
        <v>1</v>
      </c>
      <c r="B55" s="41" t="s">
        <v>105</v>
      </c>
      <c r="C55" s="110" t="s">
        <v>211</v>
      </c>
      <c r="D55" s="109"/>
      <c r="E55" s="42"/>
      <c r="F55" s="24" t="s">
        <v>212</v>
      </c>
      <c r="G55" s="42">
        <f>TIME(0,35,17)-D55</f>
        <v>0.024502314814814814</v>
      </c>
      <c r="H55" s="42"/>
      <c r="I55" s="24" t="s">
        <v>213</v>
      </c>
      <c r="J55" s="42">
        <f>TIME(0,56,11)-D55-G55</f>
        <v>0.014513888888888885</v>
      </c>
      <c r="K55" s="42"/>
      <c r="L55" s="24"/>
      <c r="M55" s="42"/>
      <c r="N55" s="42"/>
      <c r="O55" s="43">
        <f>+J55+G55+D55</f>
        <v>0.0390162037037037</v>
      </c>
      <c r="P55" s="39">
        <v>4</v>
      </c>
    </row>
    <row r="56" spans="1:16" ht="12.75">
      <c r="A56" s="39">
        <v>2</v>
      </c>
      <c r="B56" s="41" t="s">
        <v>47</v>
      </c>
      <c r="C56" s="24" t="s">
        <v>100</v>
      </c>
      <c r="D56" s="42">
        <f>TIME(0,16,0)</f>
        <v>0.011111111111111112</v>
      </c>
      <c r="E56" s="42"/>
      <c r="F56" s="24" t="s">
        <v>27</v>
      </c>
      <c r="G56" s="42">
        <f>TIME(0,37,5)-D56</f>
        <v>0.014641203703703703</v>
      </c>
      <c r="H56" s="42"/>
      <c r="I56" s="24" t="s">
        <v>101</v>
      </c>
      <c r="J56" s="42">
        <f>TIME(0,57,2)-D56-G56</f>
        <v>0.013854166666666662</v>
      </c>
      <c r="K56" s="42"/>
      <c r="L56" s="24"/>
      <c r="M56" s="42"/>
      <c r="N56" s="42"/>
      <c r="O56" s="43">
        <f>+J56+G56+D56</f>
        <v>0.03960648148148148</v>
      </c>
      <c r="P56" s="39">
        <v>3</v>
      </c>
    </row>
    <row r="57" spans="1:16" ht="12.75">
      <c r="A57" s="39">
        <v>3</v>
      </c>
      <c r="B57" s="41" t="s">
        <v>10</v>
      </c>
      <c r="C57" s="24" t="s">
        <v>197</v>
      </c>
      <c r="D57" s="42">
        <f>TIME(0,17,49)</f>
        <v>0.012372685185185186</v>
      </c>
      <c r="E57" s="42"/>
      <c r="F57" s="24" t="s">
        <v>198</v>
      </c>
      <c r="G57" s="42">
        <f>TIME(0,37,9)-D57</f>
        <v>0.013425925925925923</v>
      </c>
      <c r="H57" s="42"/>
      <c r="I57" s="24" t="s">
        <v>126</v>
      </c>
      <c r="J57" s="42">
        <f>TIME(0,57,9)-D57-G57</f>
        <v>0.01388888888888889</v>
      </c>
      <c r="K57" s="42"/>
      <c r="L57" s="24"/>
      <c r="M57" s="42"/>
      <c r="N57" s="42"/>
      <c r="O57" s="43">
        <f>+J57+G57+D57</f>
        <v>0.0396875</v>
      </c>
      <c r="P57" s="39">
        <v>2</v>
      </c>
    </row>
    <row r="58" spans="1:16" ht="12.75">
      <c r="A58" s="39">
        <v>4</v>
      </c>
      <c r="B58" s="41" t="s">
        <v>30</v>
      </c>
      <c r="C58" s="24" t="s">
        <v>156</v>
      </c>
      <c r="D58" s="42">
        <f>TIME(0,20,50)</f>
        <v>0.014467592592592593</v>
      </c>
      <c r="E58" s="42"/>
      <c r="F58" s="24" t="s">
        <v>8</v>
      </c>
      <c r="G58" s="42">
        <f>TIME(0,40,28)-D58</f>
        <v>0.013634259259259261</v>
      </c>
      <c r="H58" s="42"/>
      <c r="I58" s="24" t="s">
        <v>225</v>
      </c>
      <c r="J58" s="42">
        <f>TIME(1,5,34)-D58-G58</f>
        <v>0.017430555555555553</v>
      </c>
      <c r="K58" s="42"/>
      <c r="L58" s="24"/>
      <c r="M58" s="42"/>
      <c r="N58" s="42"/>
      <c r="O58" s="43">
        <f>+J58+G58+D58</f>
        <v>0.04553240740740741</v>
      </c>
      <c r="P58" s="39">
        <v>1</v>
      </c>
    </row>
    <row r="59" spans="1:16" ht="12.75">
      <c r="A59" s="39"/>
      <c r="B59" s="41"/>
      <c r="C59" s="24"/>
      <c r="D59" s="42"/>
      <c r="E59" s="42"/>
      <c r="F59" s="24"/>
      <c r="G59" s="42"/>
      <c r="H59" s="42"/>
      <c r="I59" s="24"/>
      <c r="J59" s="42"/>
      <c r="K59" s="42"/>
      <c r="L59" s="24"/>
      <c r="M59" s="42"/>
      <c r="N59" s="42"/>
      <c r="O59" s="43"/>
      <c r="P59" s="39"/>
    </row>
    <row r="60" spans="1:16" ht="12.75">
      <c r="A60" s="34"/>
      <c r="B60" s="38" t="s">
        <v>55</v>
      </c>
      <c r="C60" s="18"/>
      <c r="D60" s="19" t="s">
        <v>2</v>
      </c>
      <c r="E60" s="19"/>
      <c r="F60" s="18"/>
      <c r="G60" s="19" t="s">
        <v>2</v>
      </c>
      <c r="H60" s="19"/>
      <c r="I60" s="18"/>
      <c r="J60" s="19" t="s">
        <v>2</v>
      </c>
      <c r="K60" s="19"/>
      <c r="L60" s="18"/>
      <c r="M60" s="19"/>
      <c r="N60" s="19"/>
      <c r="O60" s="20"/>
      <c r="P60" s="25"/>
    </row>
    <row r="61" spans="1:16" ht="12.75">
      <c r="A61" s="39">
        <v>1</v>
      </c>
      <c r="B61" s="41" t="s">
        <v>44</v>
      </c>
      <c r="C61" s="24" t="s">
        <v>214</v>
      </c>
      <c r="D61" s="42">
        <f>TIME(0,24,45)</f>
        <v>0.017187499999999998</v>
      </c>
      <c r="E61" s="42"/>
      <c r="F61" s="24" t="s">
        <v>114</v>
      </c>
      <c r="G61" s="42">
        <f>TIME(0,43,14)-D61</f>
        <v>0.012835648148148152</v>
      </c>
      <c r="H61" s="42"/>
      <c r="I61" s="24" t="s">
        <v>212</v>
      </c>
      <c r="J61" s="42">
        <f>TIME(1,1,14)-D61-G61</f>
        <v>0.0125</v>
      </c>
      <c r="K61" s="42"/>
      <c r="L61" s="24"/>
      <c r="M61" s="42"/>
      <c r="N61" s="42"/>
      <c r="O61" s="43">
        <f>+J61+G61+D61</f>
        <v>0.04252314814814815</v>
      </c>
      <c r="P61" s="39">
        <v>1</v>
      </c>
    </row>
    <row r="63" ht="12.75">
      <c r="A63" s="38" t="s">
        <v>215</v>
      </c>
    </row>
    <row r="64" spans="2:15" ht="12.75">
      <c r="B64" s="41" t="s">
        <v>216</v>
      </c>
      <c r="C64" s="24" t="s">
        <v>217</v>
      </c>
      <c r="D64" s="42">
        <f>TIME(0,21,24)</f>
        <v>0.01486111111111111</v>
      </c>
      <c r="E64" s="42"/>
      <c r="F64" s="24" t="s">
        <v>218</v>
      </c>
      <c r="G64" s="42">
        <f>TIME(0,42,35)-D64</f>
        <v>0.01471064814814815</v>
      </c>
      <c r="H64" s="42"/>
      <c r="I64" s="24" t="s">
        <v>219</v>
      </c>
      <c r="J64" s="42">
        <f>TIME(1,3,43)-D64-G64</f>
        <v>0.014675925925925922</v>
      </c>
      <c r="K64" s="42"/>
      <c r="L64" s="24"/>
      <c r="M64" s="42"/>
      <c r="N64" s="42"/>
      <c r="O64" s="43">
        <f>+J64+G64+D64</f>
        <v>0.04424768518518518</v>
      </c>
    </row>
    <row r="65" spans="2:15" ht="12.75">
      <c r="B65" s="30" t="s">
        <v>328</v>
      </c>
      <c r="C65" s="11" t="s">
        <v>329</v>
      </c>
      <c r="D65" s="42">
        <f>TIME(0,20,29)</f>
        <v>0.014224537037037037</v>
      </c>
      <c r="F65" s="11" t="s">
        <v>330</v>
      </c>
      <c r="G65" s="42">
        <f>TIME(0,41,56)-D65</f>
        <v>0.014895833333333329</v>
      </c>
      <c r="I65" s="11" t="s">
        <v>251</v>
      </c>
      <c r="J65" s="42">
        <f>TIME(1,0,18)-D65-G65</f>
        <v>0.012754629629629631</v>
      </c>
      <c r="O65" s="43">
        <f>+J65+G65+D65</f>
        <v>0.041874999999999996</v>
      </c>
    </row>
  </sheetData>
  <sheetProtection/>
  <printOptions/>
  <pageMargins left="0.26" right="0.5" top="0.5" bottom="0.55" header="0.3" footer="0.3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B43" sqref="B43:B45"/>
    </sheetView>
  </sheetViews>
  <sheetFormatPr defaultColWidth="13.140625" defaultRowHeight="15"/>
  <cols>
    <col min="1" max="1" width="6.57421875" style="44" customWidth="1"/>
    <col min="2" max="2" width="14.421875" style="30" bestFit="1" customWidth="1"/>
    <col min="3" max="3" width="21.7109375" style="11" bestFit="1" customWidth="1"/>
    <col min="4" max="4" width="5.421875" style="46" customWidth="1"/>
    <col min="5" max="5" width="1.1484375" style="46" customWidth="1"/>
    <col min="6" max="6" width="19.140625" style="11" bestFit="1" customWidth="1"/>
    <col min="7" max="7" width="5.421875" style="46" bestFit="1" customWidth="1"/>
    <col min="8" max="8" width="0.71875" style="46" customWidth="1"/>
    <col min="9" max="9" width="18.00390625" style="11" bestFit="1" customWidth="1"/>
    <col min="10" max="10" width="5.421875" style="46" bestFit="1" customWidth="1"/>
    <col min="11" max="11" width="0.71875" style="46" customWidth="1"/>
    <col min="12" max="12" width="7.8515625" style="44" bestFit="1" customWidth="1"/>
    <col min="13" max="13" width="3.421875" style="44" bestFit="1" customWidth="1"/>
    <col min="14" max="16384" width="13.140625" style="11" customWidth="1"/>
  </cols>
  <sheetData>
    <row r="1" spans="1:15" s="30" customFormat="1" ht="12.75">
      <c r="A1" s="34" t="s">
        <v>260</v>
      </c>
      <c r="D1" s="31"/>
      <c r="E1" s="31"/>
      <c r="G1" s="31"/>
      <c r="H1" s="31"/>
      <c r="J1" s="31"/>
      <c r="K1" s="31"/>
      <c r="L1" s="32"/>
      <c r="M1" s="31"/>
      <c r="N1" s="31"/>
      <c r="O1" s="33"/>
    </row>
    <row r="2" spans="1:13" s="30" customFormat="1" ht="12.75">
      <c r="A2" s="34"/>
      <c r="D2" s="31"/>
      <c r="E2" s="31"/>
      <c r="G2" s="31"/>
      <c r="H2" s="31"/>
      <c r="J2" s="31"/>
      <c r="K2" s="31"/>
      <c r="L2" s="32"/>
      <c r="M2" s="32"/>
    </row>
    <row r="3" spans="1:13" s="30" customFormat="1" ht="12.75">
      <c r="A3" s="35" t="s">
        <v>37</v>
      </c>
      <c r="B3" s="35" t="s">
        <v>0</v>
      </c>
      <c r="C3" s="35" t="s">
        <v>71</v>
      </c>
      <c r="D3" s="36" t="s">
        <v>1</v>
      </c>
      <c r="E3" s="36"/>
      <c r="F3" s="35" t="s">
        <v>72</v>
      </c>
      <c r="G3" s="36" t="s">
        <v>1</v>
      </c>
      <c r="H3" s="36"/>
      <c r="I3" s="35" t="s">
        <v>73</v>
      </c>
      <c r="J3" s="36" t="s">
        <v>1</v>
      </c>
      <c r="K3" s="36"/>
      <c r="L3" s="35" t="s">
        <v>45</v>
      </c>
      <c r="M3" s="35" t="s">
        <v>15</v>
      </c>
    </row>
    <row r="4" spans="1:13" s="30" customFormat="1" ht="12.75">
      <c r="A4" s="35"/>
      <c r="B4" s="35"/>
      <c r="C4" s="35"/>
      <c r="D4" s="36"/>
      <c r="E4" s="36"/>
      <c r="F4" s="35"/>
      <c r="G4" s="36"/>
      <c r="H4" s="36"/>
      <c r="I4" s="35"/>
      <c r="J4" s="36"/>
      <c r="K4" s="36"/>
      <c r="L4" s="35"/>
      <c r="M4" s="35"/>
    </row>
    <row r="5" spans="1:13" s="30" customFormat="1" ht="12.75">
      <c r="A5" s="38" t="s">
        <v>54</v>
      </c>
      <c r="B5" s="38" t="s">
        <v>53</v>
      </c>
      <c r="C5" s="21"/>
      <c r="D5" s="90"/>
      <c r="E5" s="90"/>
      <c r="F5" s="21"/>
      <c r="G5" s="90"/>
      <c r="H5" s="90"/>
      <c r="I5" s="21"/>
      <c r="J5" s="90"/>
      <c r="K5" s="90"/>
      <c r="L5" s="91"/>
      <c r="M5" s="91"/>
    </row>
    <row r="6" spans="1:13" ht="12.75">
      <c r="A6" s="39">
        <v>1</v>
      </c>
      <c r="B6" s="41" t="s">
        <v>49</v>
      </c>
      <c r="C6" s="24" t="s">
        <v>308</v>
      </c>
      <c r="D6" s="42">
        <v>0.011284722222222222</v>
      </c>
      <c r="E6" s="42"/>
      <c r="F6" s="24" t="s">
        <v>160</v>
      </c>
      <c r="G6" s="42">
        <f>TIME(0,34,17)-D6</f>
        <v>0.012523148148148146</v>
      </c>
      <c r="H6" s="42"/>
      <c r="I6" s="24" t="s">
        <v>309</v>
      </c>
      <c r="J6" s="42">
        <f>TIME(0,51,50)-D6-G6</f>
        <v>0.012187500000000002</v>
      </c>
      <c r="K6" s="42"/>
      <c r="L6" s="43">
        <f>+J6+G6+D6</f>
        <v>0.03599537037037037</v>
      </c>
      <c r="M6" s="39">
        <v>8</v>
      </c>
    </row>
    <row r="7" spans="1:13" ht="12.75">
      <c r="A7" s="39">
        <v>2</v>
      </c>
      <c r="B7" s="41" t="s">
        <v>118</v>
      </c>
      <c r="C7" s="24" t="s">
        <v>307</v>
      </c>
      <c r="D7" s="42">
        <v>0.011574074074074075</v>
      </c>
      <c r="E7" s="42"/>
      <c r="F7" s="24" t="s">
        <v>120</v>
      </c>
      <c r="G7" s="42">
        <f>TIME(0,34,43)-D7</f>
        <v>0.012534722222222223</v>
      </c>
      <c r="H7" s="42"/>
      <c r="I7" s="24" t="s">
        <v>119</v>
      </c>
      <c r="J7" s="42">
        <f>TIME(0,52,34)-D7-G7</f>
        <v>0.01239583333333333</v>
      </c>
      <c r="K7" s="42"/>
      <c r="L7" s="43">
        <f>+J7+G7+D7</f>
        <v>0.03650462962962963</v>
      </c>
      <c r="M7" s="39">
        <v>7</v>
      </c>
    </row>
    <row r="8" spans="1:13" ht="12.75">
      <c r="A8" s="39">
        <v>3</v>
      </c>
      <c r="B8" s="41" t="s">
        <v>40</v>
      </c>
      <c r="C8" s="24" t="s">
        <v>301</v>
      </c>
      <c r="D8" s="42">
        <f>TIME(0,19,7)</f>
        <v>0.013275462962962963</v>
      </c>
      <c r="E8" s="42"/>
      <c r="F8" s="24" t="s">
        <v>302</v>
      </c>
      <c r="G8" s="42">
        <f>TIME(0,36,46)-D8</f>
        <v>0.012256944444444444</v>
      </c>
      <c r="H8" s="42"/>
      <c r="I8" s="24" t="s">
        <v>158</v>
      </c>
      <c r="J8" s="42">
        <f>TIME(0,53,1)-D8-G8</f>
        <v>0.011284722222222225</v>
      </c>
      <c r="K8" s="42"/>
      <c r="L8" s="43">
        <f>+J8+G8+D8</f>
        <v>0.03681712962962963</v>
      </c>
      <c r="M8" s="39">
        <v>6</v>
      </c>
    </row>
    <row r="9" spans="1:13" ht="12.75">
      <c r="A9" s="39">
        <v>4</v>
      </c>
      <c r="B9" s="41" t="s">
        <v>47</v>
      </c>
      <c r="C9" s="24" t="s">
        <v>272</v>
      </c>
      <c r="D9" s="42">
        <f>TIME(0,20,1)</f>
        <v>0.013900462962962962</v>
      </c>
      <c r="E9" s="42"/>
      <c r="F9" s="24" t="s">
        <v>273</v>
      </c>
      <c r="G9" s="42">
        <f>TIME(0,38,49)-D9</f>
        <v>0.01305555555555556</v>
      </c>
      <c r="H9" s="42"/>
      <c r="I9" s="24" t="s">
        <v>157</v>
      </c>
      <c r="J9" s="42">
        <f>TIME(0,55,50)-D9-G9</f>
        <v>0.011817129629629625</v>
      </c>
      <c r="K9" s="42"/>
      <c r="L9" s="43">
        <f>+J9+G9+D9</f>
        <v>0.03877314814814815</v>
      </c>
      <c r="M9" s="39">
        <v>5</v>
      </c>
    </row>
    <row r="10" spans="1:13" ht="12.75">
      <c r="A10" s="39">
        <v>5</v>
      </c>
      <c r="B10" s="41" t="s">
        <v>38</v>
      </c>
      <c r="C10" s="24" t="s">
        <v>287</v>
      </c>
      <c r="D10" s="42">
        <f>TIME(0,16,50)</f>
        <v>0.011689814814814814</v>
      </c>
      <c r="E10" s="42"/>
      <c r="F10" s="24" t="s">
        <v>139</v>
      </c>
      <c r="G10" s="42">
        <f>TIME(0,34,54)-D10</f>
        <v>0.012546296296296297</v>
      </c>
      <c r="H10" s="42"/>
      <c r="I10" s="24" t="s">
        <v>288</v>
      </c>
      <c r="J10" s="42">
        <f>TIME(0,55,57)-D10-G10</f>
        <v>0.01461805555555556</v>
      </c>
      <c r="K10" s="42"/>
      <c r="L10" s="43">
        <f>+J10+G10+D10</f>
        <v>0.03885416666666667</v>
      </c>
      <c r="M10" s="39">
        <v>4</v>
      </c>
    </row>
    <row r="11" spans="1:13" ht="12.75">
      <c r="A11" s="39">
        <v>6</v>
      </c>
      <c r="B11" s="41" t="s">
        <v>10</v>
      </c>
      <c r="C11" s="24" t="s">
        <v>263</v>
      </c>
      <c r="D11" s="42">
        <f>TIME(0,18,1)</f>
        <v>0.012511574074074073</v>
      </c>
      <c r="E11" s="42"/>
      <c r="F11" s="24" t="s">
        <v>264</v>
      </c>
      <c r="G11" s="42">
        <f>TIME(0,37,9)-D11</f>
        <v>0.013287037037037036</v>
      </c>
      <c r="H11" s="42"/>
      <c r="I11" s="24" t="s">
        <v>265</v>
      </c>
      <c r="J11" s="42">
        <f>TIME(0,56,5)-D11-G11</f>
        <v>0.01314814814814815</v>
      </c>
      <c r="K11" s="42"/>
      <c r="L11" s="43">
        <f>+J11+G11+D11</f>
        <v>0.03894675925925926</v>
      </c>
      <c r="M11" s="39">
        <v>3</v>
      </c>
    </row>
    <row r="12" spans="1:13" ht="12.75">
      <c r="A12" s="39">
        <v>7</v>
      </c>
      <c r="B12" s="41" t="s">
        <v>41</v>
      </c>
      <c r="C12" s="24" t="s">
        <v>89</v>
      </c>
      <c r="D12" s="42">
        <f>TIME(0,19,5)</f>
        <v>0.013252314814814814</v>
      </c>
      <c r="E12" s="42"/>
      <c r="F12" s="24" t="s">
        <v>281</v>
      </c>
      <c r="G12" s="42">
        <f>TIME(0,37,25)-D12</f>
        <v>0.012731481481481483</v>
      </c>
      <c r="H12" s="42"/>
      <c r="I12" s="24" t="s">
        <v>282</v>
      </c>
      <c r="J12" s="42">
        <f>TIME(0,57,4)-D12-G12</f>
        <v>0.013645833333333336</v>
      </c>
      <c r="K12" s="42"/>
      <c r="L12" s="43">
        <f>+J12+G12+D12</f>
        <v>0.03962962962962963</v>
      </c>
      <c r="M12" s="39">
        <v>2</v>
      </c>
    </row>
    <row r="13" spans="1:13" ht="12.75">
      <c r="A13" s="39">
        <v>8</v>
      </c>
      <c r="B13" s="41" t="s">
        <v>3</v>
      </c>
      <c r="C13" s="24" t="s">
        <v>261</v>
      </c>
      <c r="D13" s="42">
        <f>TIME(0,17,58)</f>
        <v>0.01247685185185185</v>
      </c>
      <c r="E13" s="42"/>
      <c r="F13" s="24" t="s">
        <v>262</v>
      </c>
      <c r="G13" s="42">
        <f>TIME(0,38,18)-D13</f>
        <v>0.01412037037037037</v>
      </c>
      <c r="H13" s="42"/>
      <c r="I13" s="24" t="s">
        <v>129</v>
      </c>
      <c r="J13" s="42">
        <f>TIME(0,58,57)-D13-G13</f>
        <v>0.014340277777777782</v>
      </c>
      <c r="K13" s="42"/>
      <c r="L13" s="43">
        <f>+J13+G13+D13</f>
        <v>0.0409375</v>
      </c>
      <c r="M13" s="39">
        <v>1</v>
      </c>
    </row>
    <row r="14" spans="1:13" ht="12.75">
      <c r="A14" s="39"/>
      <c r="B14" s="41"/>
      <c r="C14" s="24"/>
      <c r="D14" s="42"/>
      <c r="E14" s="42"/>
      <c r="F14" s="24"/>
      <c r="G14" s="42"/>
      <c r="H14" s="42"/>
      <c r="I14" s="24"/>
      <c r="J14" s="42"/>
      <c r="K14" s="42"/>
      <c r="L14" s="43"/>
      <c r="M14" s="39"/>
    </row>
    <row r="15" spans="1:15" ht="12.75">
      <c r="A15" s="40"/>
      <c r="B15" s="38" t="s">
        <v>55</v>
      </c>
      <c r="C15" s="18"/>
      <c r="D15" s="19"/>
      <c r="E15" s="19"/>
      <c r="F15" s="18"/>
      <c r="G15" s="19"/>
      <c r="H15" s="19"/>
      <c r="I15" s="18"/>
      <c r="J15" s="19"/>
      <c r="K15" s="19"/>
      <c r="L15" s="18"/>
      <c r="M15" s="39"/>
      <c r="N15" s="39"/>
      <c r="O15" s="39"/>
    </row>
    <row r="16" spans="1:13" ht="12.75">
      <c r="A16" s="39">
        <v>1</v>
      </c>
      <c r="B16" s="41" t="s">
        <v>44</v>
      </c>
      <c r="C16" s="24" t="s">
        <v>102</v>
      </c>
      <c r="D16" s="42">
        <v>0.012615740740740742</v>
      </c>
      <c r="E16" s="42"/>
      <c r="F16" s="24" t="s">
        <v>289</v>
      </c>
      <c r="G16" s="42">
        <f>TIME(0,34,46)-D16</f>
        <v>0.011527777777777777</v>
      </c>
      <c r="H16" s="42"/>
      <c r="I16" s="24" t="s">
        <v>141</v>
      </c>
      <c r="J16" s="42">
        <f>TIME(0,55,7)-D16-G16</f>
        <v>0.014131944444444445</v>
      </c>
      <c r="K16" s="42"/>
      <c r="L16" s="43">
        <f>+J16+G16+D16</f>
        <v>0.03827546296296296</v>
      </c>
      <c r="M16" s="39">
        <v>4</v>
      </c>
    </row>
    <row r="17" spans="1:13" ht="12.75">
      <c r="A17" s="39">
        <v>2</v>
      </c>
      <c r="B17" s="41" t="s">
        <v>43</v>
      </c>
      <c r="C17" s="24" t="s">
        <v>310</v>
      </c>
      <c r="D17" s="42">
        <v>0.01329861111111111</v>
      </c>
      <c r="E17" s="42"/>
      <c r="F17" s="24" t="s">
        <v>161</v>
      </c>
      <c r="G17" s="42">
        <f>TIME(0,39,52)-D17</f>
        <v>0.014386574074074078</v>
      </c>
      <c r="H17" s="42"/>
      <c r="I17" s="24" t="s">
        <v>311</v>
      </c>
      <c r="J17" s="42">
        <f>TIME(0,59,30)-D17-G17</f>
        <v>0.013634259259259257</v>
      </c>
      <c r="K17" s="42"/>
      <c r="L17" s="43">
        <f>+J17+G17+D17</f>
        <v>0.04131944444444444</v>
      </c>
      <c r="M17" s="39">
        <v>3</v>
      </c>
    </row>
    <row r="18" spans="1:13" ht="12.75">
      <c r="A18" s="39">
        <v>3</v>
      </c>
      <c r="B18" s="41" t="s">
        <v>50</v>
      </c>
      <c r="C18" s="24" t="s">
        <v>283</v>
      </c>
      <c r="D18" s="42">
        <f>TIME(0,19,21)</f>
        <v>0.0134375</v>
      </c>
      <c r="E18" s="42"/>
      <c r="F18" s="24" t="s">
        <v>144</v>
      </c>
      <c r="G18" s="42">
        <f>TIME(0,40,54)-D18</f>
        <v>0.014965277777777777</v>
      </c>
      <c r="H18" s="42"/>
      <c r="I18" s="24" t="s">
        <v>284</v>
      </c>
      <c r="J18" s="42">
        <f>TIME(1,2,4)-D18-G18</f>
        <v>0.014699074074074081</v>
      </c>
      <c r="K18" s="42"/>
      <c r="L18" s="43">
        <f>+J18+G18+D18</f>
        <v>0.043101851851851856</v>
      </c>
      <c r="M18" s="39">
        <v>2</v>
      </c>
    </row>
    <row r="19" spans="1:13" ht="12.75">
      <c r="A19" s="39">
        <v>4</v>
      </c>
      <c r="B19" s="41" t="s">
        <v>9</v>
      </c>
      <c r="C19" s="24" t="s">
        <v>131</v>
      </c>
      <c r="D19" s="42">
        <f>TIME(0,26,9)</f>
        <v>0.01815972222222222</v>
      </c>
      <c r="E19" s="42"/>
      <c r="F19" s="24" t="s">
        <v>86</v>
      </c>
      <c r="G19" s="42">
        <f>TIME(0,45,50)-D19</f>
        <v>0.013668981481481487</v>
      </c>
      <c r="H19" s="42"/>
      <c r="I19" s="24" t="s">
        <v>151</v>
      </c>
      <c r="J19" s="42">
        <f>TIME(1,7,3)-D19-G19</f>
        <v>0.014733796296296293</v>
      </c>
      <c r="K19" s="42"/>
      <c r="L19" s="43">
        <f>+J19+G19+D19</f>
        <v>0.0465625</v>
      </c>
      <c r="M19" s="39">
        <v>1</v>
      </c>
    </row>
    <row r="20" spans="1:13" ht="12.75">
      <c r="A20" s="39"/>
      <c r="B20" s="41" t="s">
        <v>14</v>
      </c>
      <c r="C20" s="24" t="s">
        <v>87</v>
      </c>
      <c r="D20" s="42">
        <f>TIME(0,25,35)</f>
        <v>0.017766203703703704</v>
      </c>
      <c r="E20" s="42"/>
      <c r="F20" s="24"/>
      <c r="G20" s="42"/>
      <c r="H20" s="42"/>
      <c r="I20" s="24"/>
      <c r="J20" s="42"/>
      <c r="K20" s="42"/>
      <c r="L20" s="43"/>
      <c r="M20" s="39"/>
    </row>
    <row r="21" spans="1:13" ht="12.75">
      <c r="A21" s="39"/>
      <c r="B21" s="41" t="s">
        <v>300</v>
      </c>
      <c r="C21" s="24" t="s">
        <v>299</v>
      </c>
      <c r="D21" s="42">
        <v>0.010636574074074074</v>
      </c>
      <c r="E21" s="42"/>
      <c r="F21" s="24"/>
      <c r="G21" s="42"/>
      <c r="H21" s="42"/>
      <c r="I21" s="24"/>
      <c r="J21" s="42"/>
      <c r="K21" s="42"/>
      <c r="L21" s="43"/>
      <c r="M21" s="39"/>
    </row>
    <row r="22" spans="1:13" s="30" customFormat="1" ht="12.75">
      <c r="A22" s="38" t="s">
        <v>60</v>
      </c>
      <c r="B22" s="38" t="s">
        <v>53</v>
      </c>
      <c r="D22" s="31"/>
      <c r="E22" s="31"/>
      <c r="G22" s="31"/>
      <c r="H22" s="31"/>
      <c r="J22" s="31"/>
      <c r="K22" s="31"/>
      <c r="L22" s="32"/>
      <c r="M22" s="32"/>
    </row>
    <row r="23" spans="1:13" ht="12.75">
      <c r="A23" s="39">
        <v>1</v>
      </c>
      <c r="B23" s="41" t="s">
        <v>38</v>
      </c>
      <c r="C23" s="24" t="s">
        <v>138</v>
      </c>
      <c r="D23" s="42">
        <f>TIME(0,17,15)</f>
        <v>0.011979166666666666</v>
      </c>
      <c r="E23" s="42"/>
      <c r="F23" s="24" t="s">
        <v>135</v>
      </c>
      <c r="G23" s="42">
        <f>TIME(0,33,24)-D23</f>
        <v>0.011215277777777779</v>
      </c>
      <c r="H23" s="42"/>
      <c r="I23" s="24" t="s">
        <v>136</v>
      </c>
      <c r="J23" s="42">
        <f>TIME(0,50,0)-D23-G23</f>
        <v>0.01152777777777778</v>
      </c>
      <c r="K23" s="42"/>
      <c r="L23" s="43">
        <f>+J23+G23+D23</f>
        <v>0.034722222222222224</v>
      </c>
      <c r="M23" s="39">
        <v>6</v>
      </c>
    </row>
    <row r="24" spans="1:13" ht="12.75">
      <c r="A24" s="39">
        <v>2</v>
      </c>
      <c r="B24" s="41" t="s">
        <v>10</v>
      </c>
      <c r="C24" s="24" t="s">
        <v>22</v>
      </c>
      <c r="D24" s="42">
        <f>TIME(0,15,55)</f>
        <v>0.01105324074074074</v>
      </c>
      <c r="E24" s="42"/>
      <c r="F24" s="24" t="s">
        <v>21</v>
      </c>
      <c r="G24" s="42">
        <f>TIME(0,32,36)-D24</f>
        <v>0.011585648148148149</v>
      </c>
      <c r="H24" s="42"/>
      <c r="I24" s="24" t="s">
        <v>24</v>
      </c>
      <c r="J24" s="42">
        <f>TIME(0,51,24)-D24-G24</f>
        <v>0.013055555555555558</v>
      </c>
      <c r="K24" s="42"/>
      <c r="L24" s="43">
        <f>+J24+G24+D24</f>
        <v>0.035694444444444445</v>
      </c>
      <c r="M24" s="39">
        <v>5</v>
      </c>
    </row>
    <row r="25" spans="1:13" ht="12.75">
      <c r="A25" s="39">
        <v>3</v>
      </c>
      <c r="B25" s="41" t="s">
        <v>30</v>
      </c>
      <c r="C25" s="24" t="s">
        <v>285</v>
      </c>
      <c r="D25" s="42">
        <f>TIME(0,15,26)</f>
        <v>0.010717592592592593</v>
      </c>
      <c r="E25" s="42"/>
      <c r="F25" s="24" t="s">
        <v>286</v>
      </c>
      <c r="G25" s="42">
        <f>TIME(0,35,8)-D25</f>
        <v>0.013680555555555552</v>
      </c>
      <c r="H25" s="42"/>
      <c r="I25" s="24" t="s">
        <v>93</v>
      </c>
      <c r="J25" s="42">
        <f>TIME(0,54,12)-D25-G25</f>
        <v>0.013240740740740753</v>
      </c>
      <c r="K25" s="42"/>
      <c r="L25" s="43">
        <f>+J25+G25+D25</f>
        <v>0.037638888888888895</v>
      </c>
      <c r="M25" s="39">
        <v>4</v>
      </c>
    </row>
    <row r="26" spans="1:13" ht="12.75">
      <c r="A26" s="39">
        <v>4</v>
      </c>
      <c r="B26" s="41" t="s">
        <v>52</v>
      </c>
      <c r="C26" s="24" t="s">
        <v>305</v>
      </c>
      <c r="D26" s="42">
        <f>TIME(0,17,11)</f>
        <v>0.011932870370370371</v>
      </c>
      <c r="E26" s="42"/>
      <c r="F26" s="24" t="s">
        <v>306</v>
      </c>
      <c r="G26" s="42">
        <f>TIME(0,35,27)-D26</f>
        <v>0.012685185185185188</v>
      </c>
      <c r="H26" s="42"/>
      <c r="I26" s="24" t="s">
        <v>159</v>
      </c>
      <c r="J26" s="42">
        <f>TIME(0,54,56)-D26-G26</f>
        <v>0.013530092592592587</v>
      </c>
      <c r="K26" s="42"/>
      <c r="L26" s="43">
        <f>+J26+G26+D26</f>
        <v>0.038148148148148146</v>
      </c>
      <c r="M26" s="39">
        <v>3</v>
      </c>
    </row>
    <row r="27" spans="1:13" ht="12.75">
      <c r="A27" s="39">
        <v>5</v>
      </c>
      <c r="B27" s="41" t="s">
        <v>41</v>
      </c>
      <c r="C27" s="24" t="s">
        <v>277</v>
      </c>
      <c r="D27" s="42">
        <f>TIME(0,18,45)</f>
        <v>0.013020833333333334</v>
      </c>
      <c r="E27" s="42"/>
      <c r="F27" s="24" t="s">
        <v>278</v>
      </c>
      <c r="G27" s="42">
        <f>TIME(0,38,31)-D27</f>
        <v>0.01372685185185185</v>
      </c>
      <c r="H27" s="42"/>
      <c r="I27" s="24" t="s">
        <v>149</v>
      </c>
      <c r="J27" s="42">
        <f>TIME(0,59,19)-D27-G27</f>
        <v>0.014444444444444449</v>
      </c>
      <c r="K27" s="42"/>
      <c r="L27" s="43">
        <f>+J27+G27+D27</f>
        <v>0.041192129629629634</v>
      </c>
      <c r="M27" s="39">
        <v>2</v>
      </c>
    </row>
    <row r="28" spans="1:13" ht="12.75">
      <c r="A28" s="39">
        <v>6</v>
      </c>
      <c r="B28" s="41" t="s">
        <v>312</v>
      </c>
      <c r="C28" s="24" t="s">
        <v>313</v>
      </c>
      <c r="D28" s="42">
        <v>0.01702546296296296</v>
      </c>
      <c r="E28" s="42"/>
      <c r="F28" s="24" t="s">
        <v>314</v>
      </c>
      <c r="G28" s="42">
        <f>TIME(0,49,2)-D28</f>
        <v>0.01702546296296296</v>
      </c>
      <c r="H28" s="42"/>
      <c r="I28" s="24" t="s">
        <v>315</v>
      </c>
      <c r="J28" s="42">
        <f>TIME(1,13,38)-D28-G28</f>
        <v>0.017083333333333343</v>
      </c>
      <c r="K28" s="42"/>
      <c r="L28" s="43">
        <f>+J28+G28+D28</f>
        <v>0.05113425925925927</v>
      </c>
      <c r="M28" s="39">
        <v>1</v>
      </c>
    </row>
    <row r="29" spans="1:13" ht="12.75">
      <c r="A29" s="39"/>
      <c r="B29" s="41"/>
      <c r="C29" s="24"/>
      <c r="D29" s="42"/>
      <c r="E29" s="42"/>
      <c r="F29" s="24"/>
      <c r="G29" s="42"/>
      <c r="H29" s="42"/>
      <c r="I29" s="24"/>
      <c r="J29" s="42"/>
      <c r="K29" s="42"/>
      <c r="L29" s="43"/>
      <c r="M29" s="39"/>
    </row>
    <row r="30" spans="1:13" ht="12.75">
      <c r="A30" s="39"/>
      <c r="B30" s="41"/>
      <c r="C30" s="24"/>
      <c r="D30" s="42"/>
      <c r="E30" s="42"/>
      <c r="F30" s="24"/>
      <c r="G30" s="42"/>
      <c r="H30" s="42"/>
      <c r="I30" s="24"/>
      <c r="J30" s="42"/>
      <c r="K30" s="42"/>
      <c r="L30" s="43"/>
      <c r="M30" s="39"/>
    </row>
    <row r="31" spans="1:13" ht="12.75">
      <c r="A31" s="38"/>
      <c r="B31" s="38" t="s">
        <v>55</v>
      </c>
      <c r="C31" s="30"/>
      <c r="D31" s="19"/>
      <c r="E31" s="31"/>
      <c r="F31" s="30"/>
      <c r="G31" s="31"/>
      <c r="H31" s="31"/>
      <c r="I31" s="30"/>
      <c r="J31" s="31"/>
      <c r="K31" s="31"/>
      <c r="L31" s="32"/>
      <c r="M31" s="32"/>
    </row>
    <row r="32" spans="1:13" ht="12.75">
      <c r="A32" s="39">
        <v>1</v>
      </c>
      <c r="B32" s="41" t="s">
        <v>44</v>
      </c>
      <c r="C32" s="24" t="s">
        <v>137</v>
      </c>
      <c r="D32" s="42">
        <f>TIME(0,17,42)</f>
        <v>0.012291666666666666</v>
      </c>
      <c r="E32" s="42"/>
      <c r="F32" s="24" t="s">
        <v>290</v>
      </c>
      <c r="G32" s="42">
        <f>TIME(0,37,56)-D32</f>
        <v>0.014050925925925922</v>
      </c>
      <c r="H32" s="42"/>
      <c r="I32" s="24" t="s">
        <v>291</v>
      </c>
      <c r="J32" s="42">
        <f>TIME(0,55,43)-D32-G32</f>
        <v>0.012349537037037044</v>
      </c>
      <c r="K32" s="42"/>
      <c r="L32" s="43">
        <f>+J32+G32+D32</f>
        <v>0.03869212962962963</v>
      </c>
      <c r="M32" s="39">
        <v>2</v>
      </c>
    </row>
    <row r="33" spans="1:13" ht="12.75">
      <c r="A33" s="39">
        <v>2</v>
      </c>
      <c r="B33" s="41" t="s">
        <v>9</v>
      </c>
      <c r="C33" s="24" t="s">
        <v>266</v>
      </c>
      <c r="D33" s="42">
        <f>TIME(0,22,1)</f>
        <v>0.01528935185185185</v>
      </c>
      <c r="E33" s="42"/>
      <c r="F33" s="24" t="s">
        <v>104</v>
      </c>
      <c r="G33" s="42">
        <f>TIME(0,42,47)-D33</f>
        <v>0.014421296296296298</v>
      </c>
      <c r="H33" s="42"/>
      <c r="I33" s="24" t="s">
        <v>267</v>
      </c>
      <c r="J33" s="42">
        <f>TIME(1,2,18)-D33-G33</f>
        <v>0.013553240740740735</v>
      </c>
      <c r="K33" s="42"/>
      <c r="L33" s="43">
        <f>+J33+G33+D33</f>
        <v>0.043263888888888886</v>
      </c>
      <c r="M33" s="39">
        <v>1</v>
      </c>
    </row>
    <row r="34" spans="1:13" ht="12.75">
      <c r="A34" s="25"/>
      <c r="B34" s="21"/>
      <c r="C34" s="18"/>
      <c r="D34" s="19"/>
      <c r="E34" s="19"/>
      <c r="F34" s="18"/>
      <c r="G34" s="19"/>
      <c r="H34" s="19"/>
      <c r="I34" s="18"/>
      <c r="J34" s="19"/>
      <c r="K34" s="19"/>
      <c r="L34" s="20"/>
      <c r="M34" s="25"/>
    </row>
    <row r="35" spans="1:13" s="30" customFormat="1" ht="12.75">
      <c r="A35" s="38" t="s">
        <v>59</v>
      </c>
      <c r="B35" s="38" t="s">
        <v>53</v>
      </c>
      <c r="D35" s="31"/>
      <c r="E35" s="31"/>
      <c r="G35" s="31"/>
      <c r="H35" s="31"/>
      <c r="J35" s="31"/>
      <c r="K35" s="31"/>
      <c r="L35" s="32"/>
      <c r="M35" s="32"/>
    </row>
    <row r="36" spans="1:13" ht="12.75">
      <c r="A36" s="39">
        <v>1</v>
      </c>
      <c r="B36" s="41" t="s">
        <v>36</v>
      </c>
      <c r="C36" s="24" t="s">
        <v>268</v>
      </c>
      <c r="D36" s="42">
        <f>TIME(0,16,6)</f>
        <v>0.011180555555555556</v>
      </c>
      <c r="E36" s="42"/>
      <c r="F36" s="24" t="s">
        <v>12</v>
      </c>
      <c r="G36" s="42">
        <f>TIME(0,33,14)-D36</f>
        <v>0.011898148148148146</v>
      </c>
      <c r="H36" s="42"/>
      <c r="I36" s="24" t="s">
        <v>11</v>
      </c>
      <c r="J36" s="42">
        <f>TIME(0,50,44)-D36-G36</f>
        <v>0.012152777777777781</v>
      </c>
      <c r="K36" s="42"/>
      <c r="L36" s="43">
        <f>+J36+G36+D36</f>
        <v>0.03523148148148148</v>
      </c>
      <c r="M36" s="39">
        <v>5</v>
      </c>
    </row>
    <row r="37" spans="1:13" ht="12.75">
      <c r="A37" s="39">
        <v>2</v>
      </c>
      <c r="B37" s="41" t="s">
        <v>30</v>
      </c>
      <c r="C37" s="24" t="s">
        <v>294</v>
      </c>
      <c r="D37" s="42">
        <f>TIME(0,15,13)</f>
        <v>0.01056712962962963</v>
      </c>
      <c r="E37" s="42"/>
      <c r="F37" s="24" t="s">
        <v>295</v>
      </c>
      <c r="G37" s="42">
        <f>TIME(0,33,11)-D37</f>
        <v>0.012476851851851852</v>
      </c>
      <c r="H37" s="42"/>
      <c r="I37" s="24" t="s">
        <v>293</v>
      </c>
      <c r="J37" s="42">
        <f>TIME(0,52,26)-D37-G37</f>
        <v>0.013368055555555555</v>
      </c>
      <c r="K37" s="42"/>
      <c r="L37" s="43">
        <f>+J37+G37+D37</f>
        <v>0.036412037037037034</v>
      </c>
      <c r="M37" s="39">
        <v>4</v>
      </c>
    </row>
    <row r="38" spans="1:13" ht="12.75">
      <c r="A38" s="39">
        <v>3</v>
      </c>
      <c r="B38" s="41" t="s">
        <v>51</v>
      </c>
      <c r="C38" s="24" t="s">
        <v>274</v>
      </c>
      <c r="D38" s="42">
        <v>0.014814814814814814</v>
      </c>
      <c r="E38" s="42"/>
      <c r="F38" s="24" t="s">
        <v>275</v>
      </c>
      <c r="G38" s="42">
        <f>TIME(0,41,28)-D38</f>
        <v>0.013981481481481482</v>
      </c>
      <c r="H38" s="42"/>
      <c r="I38" s="24" t="s">
        <v>276</v>
      </c>
      <c r="J38" s="42">
        <f>TIME(1,0,13)-D38-G38</f>
        <v>0.01302083333333333</v>
      </c>
      <c r="K38" s="42"/>
      <c r="L38" s="43">
        <f>+J38+G38+D38</f>
        <v>0.04181712962962963</v>
      </c>
      <c r="M38" s="39">
        <v>3</v>
      </c>
    </row>
    <row r="39" spans="1:13" ht="12.75">
      <c r="A39" s="39">
        <v>4</v>
      </c>
      <c r="B39" s="41" t="s">
        <v>41</v>
      </c>
      <c r="C39" s="24" t="s">
        <v>279</v>
      </c>
      <c r="D39" s="42">
        <v>0.013819444444444445</v>
      </c>
      <c r="E39" s="42"/>
      <c r="F39" s="24" t="s">
        <v>146</v>
      </c>
      <c r="G39" s="42">
        <f>TIME(0,40,10)-D39</f>
        <v>0.01407407407407407</v>
      </c>
      <c r="H39" s="42"/>
      <c r="I39" s="24" t="s">
        <v>147</v>
      </c>
      <c r="J39" s="42">
        <f>TIME(1,2,49)-D39-G39</f>
        <v>0.01572916666666667</v>
      </c>
      <c r="K39" s="42"/>
      <c r="L39" s="43">
        <f>+J39+G39+D39</f>
        <v>0.04362268518518519</v>
      </c>
      <c r="M39" s="39">
        <v>2</v>
      </c>
    </row>
    <row r="40" spans="1:13" ht="12.75">
      <c r="A40" s="39">
        <v>5</v>
      </c>
      <c r="B40" s="41" t="s">
        <v>40</v>
      </c>
      <c r="C40" s="24" t="s">
        <v>303</v>
      </c>
      <c r="D40" s="42">
        <v>0.01622685185185185</v>
      </c>
      <c r="E40" s="42"/>
      <c r="F40" s="24" t="s">
        <v>304</v>
      </c>
      <c r="G40" s="42">
        <f>TIME(0,46,18)-D40</f>
        <v>0.015925925925925923</v>
      </c>
      <c r="H40" s="42"/>
      <c r="I40" s="24" t="s">
        <v>26</v>
      </c>
      <c r="J40" s="42">
        <f>TIME(1,8,55)-D40-G40</f>
        <v>0.015706018518518525</v>
      </c>
      <c r="K40" s="42"/>
      <c r="L40" s="43">
        <f>+J40+G40+D40</f>
        <v>0.0478587962962963</v>
      </c>
      <c r="M40" s="39">
        <v>1</v>
      </c>
    </row>
    <row r="41" spans="1:13" ht="12.75">
      <c r="A41" s="39"/>
      <c r="B41" s="41"/>
      <c r="C41" s="24"/>
      <c r="D41" s="42"/>
      <c r="E41" s="42"/>
      <c r="F41" s="24"/>
      <c r="G41" s="42"/>
      <c r="H41" s="42"/>
      <c r="I41" s="24"/>
      <c r="J41" s="42"/>
      <c r="K41" s="42"/>
      <c r="L41" s="43"/>
      <c r="M41" s="39"/>
    </row>
    <row r="42" spans="1:13" ht="12.75">
      <c r="A42" s="40"/>
      <c r="B42" s="38" t="s">
        <v>55</v>
      </c>
      <c r="C42" s="24"/>
      <c r="D42" s="42"/>
      <c r="E42" s="42"/>
      <c r="F42" s="24"/>
      <c r="G42" s="42"/>
      <c r="H42" s="42"/>
      <c r="I42" s="24"/>
      <c r="J42" s="42"/>
      <c r="K42" s="42"/>
      <c r="L42" s="39"/>
      <c r="M42" s="39"/>
    </row>
    <row r="43" spans="1:13" ht="12.75">
      <c r="A43" s="39">
        <v>1</v>
      </c>
      <c r="B43" s="41" t="s">
        <v>110</v>
      </c>
      <c r="C43" s="24" t="s">
        <v>269</v>
      </c>
      <c r="D43" s="42">
        <f>TIME(0,18,45)</f>
        <v>0.013020833333333334</v>
      </c>
      <c r="E43" s="42"/>
      <c r="F43" s="24" t="s">
        <v>150</v>
      </c>
      <c r="G43" s="42">
        <f>TIME(0,37,33)-D43</f>
        <v>0.013055555555555551</v>
      </c>
      <c r="H43" s="42"/>
      <c r="I43" s="24" t="s">
        <v>270</v>
      </c>
      <c r="J43" s="42">
        <f>TIME(0,57,14)-D43-G43</f>
        <v>0.013668981481481482</v>
      </c>
      <c r="K43" s="42"/>
      <c r="L43" s="43">
        <f>+J43+G43+D43</f>
        <v>0.03974537037037037</v>
      </c>
      <c r="M43" s="39">
        <v>3</v>
      </c>
    </row>
    <row r="44" spans="1:13" ht="12.75">
      <c r="A44" s="39">
        <v>2</v>
      </c>
      <c r="B44" s="41" t="s">
        <v>35</v>
      </c>
      <c r="C44" s="24" t="s">
        <v>296</v>
      </c>
      <c r="D44" s="42">
        <f>TIME(0,22,9)</f>
        <v>0.015381944444444443</v>
      </c>
      <c r="E44" s="42"/>
      <c r="F44" s="24" t="s">
        <v>297</v>
      </c>
      <c r="G44" s="42">
        <f>TIME(0,45,28)-D44</f>
        <v>0.016192129629629633</v>
      </c>
      <c r="H44" s="42"/>
      <c r="I44" s="24" t="s">
        <v>298</v>
      </c>
      <c r="J44" s="42">
        <f>TIME(1,7,36)-D44-G44</f>
        <v>0.015370370370370375</v>
      </c>
      <c r="K44" s="42"/>
      <c r="L44" s="43">
        <f>+J44+G44+D44</f>
        <v>0.04694444444444445</v>
      </c>
      <c r="M44" s="39">
        <v>2</v>
      </c>
    </row>
    <row r="45" spans="1:13" ht="12.75">
      <c r="A45" s="39">
        <v>3</v>
      </c>
      <c r="B45" s="41" t="s">
        <v>50</v>
      </c>
      <c r="C45" s="24" t="s">
        <v>148</v>
      </c>
      <c r="D45" s="42">
        <f>TIME(0,21,27)</f>
        <v>0.014895833333333332</v>
      </c>
      <c r="E45" s="24"/>
      <c r="F45" s="24" t="s">
        <v>280</v>
      </c>
      <c r="G45" s="42">
        <f>TIME(0,49,2)-D45</f>
        <v>0.01915509259259259</v>
      </c>
      <c r="H45" s="42"/>
      <c r="I45" s="24" t="s">
        <v>145</v>
      </c>
      <c r="J45" s="42">
        <f>TIME(1,14,34)-D45-G45</f>
        <v>0.017731481481481487</v>
      </c>
      <c r="K45" s="42"/>
      <c r="L45" s="43">
        <f>+J45+G45+D45</f>
        <v>0.05178240740740741</v>
      </c>
      <c r="M45" s="39">
        <v>1</v>
      </c>
    </row>
    <row r="46" spans="1:13" ht="12.75">
      <c r="A46" s="39"/>
      <c r="B46" s="41"/>
      <c r="C46" s="24"/>
      <c r="D46" s="42"/>
      <c r="E46" s="42"/>
      <c r="F46" s="24"/>
      <c r="G46" s="41"/>
      <c r="H46" s="36"/>
      <c r="I46" s="41"/>
      <c r="J46" s="36"/>
      <c r="K46" s="36"/>
      <c r="L46" s="35"/>
      <c r="M46" s="35"/>
    </row>
    <row r="47" spans="1:13" ht="12.75">
      <c r="A47" s="38" t="s">
        <v>140</v>
      </c>
      <c r="B47" s="38" t="s">
        <v>53</v>
      </c>
      <c r="C47" s="30"/>
      <c r="D47" s="31"/>
      <c r="E47" s="31"/>
      <c r="M47" s="25"/>
    </row>
    <row r="48" spans="1:13" ht="12.75">
      <c r="A48" s="39">
        <v>1</v>
      </c>
      <c r="B48" s="41" t="s">
        <v>10</v>
      </c>
      <c r="C48" s="24" t="s">
        <v>271</v>
      </c>
      <c r="D48" s="42">
        <f>TIME(0,19,19)</f>
        <v>0.013414351851851851</v>
      </c>
      <c r="E48" s="42"/>
      <c r="F48" s="24" t="s">
        <v>142</v>
      </c>
      <c r="G48" s="42">
        <f>TIME(0,41,17)-D48</f>
        <v>0.015254629629629628</v>
      </c>
      <c r="H48" s="42"/>
      <c r="I48" s="24" t="s">
        <v>143</v>
      </c>
      <c r="J48" s="42">
        <f>TIME(1,2,21)-D48-G48</f>
        <v>0.014629629629629628</v>
      </c>
      <c r="K48" s="42"/>
      <c r="L48" s="43">
        <f>+J48+G48+D48</f>
        <v>0.04329861111111111</v>
      </c>
      <c r="M48" s="39">
        <v>2</v>
      </c>
    </row>
    <row r="49" spans="1:13" ht="12.75">
      <c r="A49" s="39">
        <v>2</v>
      </c>
      <c r="B49" s="41" t="s">
        <v>38</v>
      </c>
      <c r="C49" s="24" t="s">
        <v>292</v>
      </c>
      <c r="D49" s="42">
        <f>TIME(0,22,52)</f>
        <v>0.01587962962962963</v>
      </c>
      <c r="E49" s="42"/>
      <c r="F49" s="24" t="s">
        <v>92</v>
      </c>
      <c r="G49" s="42">
        <f>TIME(0,45,53)-D49</f>
        <v>0.015983796296296298</v>
      </c>
      <c r="H49" s="42"/>
      <c r="I49" s="24" t="s">
        <v>18</v>
      </c>
      <c r="J49" s="42">
        <f>TIME(1,8,13)-D49-G49</f>
        <v>0.015509259259259268</v>
      </c>
      <c r="K49" s="42"/>
      <c r="L49" s="43">
        <f>+J49+G49+D49</f>
        <v>0.0473726851851852</v>
      </c>
      <c r="M49" s="39">
        <v>1</v>
      </c>
    </row>
  </sheetData>
  <sheetProtection/>
  <printOptions/>
  <pageMargins left="0.7" right="0.7" top="0.44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4.421875" style="48" customWidth="1"/>
    <col min="2" max="2" width="18.00390625" style="49" bestFit="1" customWidth="1"/>
    <col min="3" max="3" width="17.28125" style="50" customWidth="1"/>
    <col min="4" max="4" width="6.28125" style="51" bestFit="1" customWidth="1"/>
    <col min="5" max="5" width="0.71875" style="51" customWidth="1"/>
    <col min="6" max="6" width="19.140625" style="50" bestFit="1" customWidth="1"/>
    <col min="7" max="7" width="6.8515625" style="51" bestFit="1" customWidth="1"/>
    <col min="8" max="8" width="0.71875" style="51" customWidth="1"/>
    <col min="9" max="9" width="17.28125" style="50" customWidth="1"/>
    <col min="10" max="10" width="6.28125" style="52" bestFit="1" customWidth="1"/>
    <col min="11" max="11" width="0.71875" style="52" customWidth="1"/>
    <col min="12" max="12" width="7.8515625" style="51" bestFit="1" customWidth="1"/>
    <col min="13" max="13" width="4.140625" style="48" bestFit="1" customWidth="1"/>
    <col min="14" max="16384" width="9.140625" style="50" customWidth="1"/>
  </cols>
  <sheetData>
    <row r="1" spans="1:13" s="56" customFormat="1" ht="15.75">
      <c r="A1" s="29" t="s">
        <v>316</v>
      </c>
      <c r="B1" s="53"/>
      <c r="C1" s="53"/>
      <c r="D1" s="54"/>
      <c r="E1" s="54"/>
      <c r="F1" s="53"/>
      <c r="G1" s="54"/>
      <c r="H1" s="54"/>
      <c r="I1" s="53"/>
      <c r="J1" s="54"/>
      <c r="K1" s="54"/>
      <c r="L1" s="55"/>
      <c r="M1" s="53"/>
    </row>
    <row r="2" spans="1:13" s="56" customFormat="1" ht="15.75">
      <c r="A2" s="57"/>
      <c r="B2" s="53"/>
      <c r="C2" s="53"/>
      <c r="D2" s="54"/>
      <c r="E2" s="54"/>
      <c r="F2" s="53"/>
      <c r="G2" s="54"/>
      <c r="H2" s="54"/>
      <c r="I2" s="53"/>
      <c r="J2" s="54"/>
      <c r="K2" s="54"/>
      <c r="L2" s="55"/>
      <c r="M2" s="53"/>
    </row>
    <row r="3" spans="1:13" s="56" customFormat="1" ht="15.75">
      <c r="A3" s="57"/>
      <c r="B3" s="53"/>
      <c r="C3" s="53"/>
      <c r="D3" s="54"/>
      <c r="E3" s="54"/>
      <c r="F3" s="53"/>
      <c r="G3" s="54"/>
      <c r="H3" s="54"/>
      <c r="I3" s="53"/>
      <c r="J3" s="54"/>
      <c r="K3" s="54"/>
      <c r="L3" s="55"/>
      <c r="M3" s="53"/>
    </row>
    <row r="4" spans="1:13" s="56" customFormat="1" ht="15.75">
      <c r="A4" s="58" t="s">
        <v>37</v>
      </c>
      <c r="B4" s="58" t="s">
        <v>0</v>
      </c>
      <c r="C4" s="58" t="s">
        <v>71</v>
      </c>
      <c r="D4" s="59" t="s">
        <v>1</v>
      </c>
      <c r="E4" s="59"/>
      <c r="F4" s="58" t="s">
        <v>72</v>
      </c>
      <c r="G4" s="59" t="s">
        <v>1</v>
      </c>
      <c r="H4" s="59"/>
      <c r="I4" s="58" t="s">
        <v>73</v>
      </c>
      <c r="J4" s="59" t="s">
        <v>1</v>
      </c>
      <c r="K4" s="59"/>
      <c r="L4" s="59" t="s">
        <v>45</v>
      </c>
      <c r="M4" s="58" t="s">
        <v>15</v>
      </c>
    </row>
    <row r="5" spans="1:13" s="56" customFormat="1" ht="15.75">
      <c r="A5" s="58"/>
      <c r="B5" s="58"/>
      <c r="C5" s="58"/>
      <c r="D5" s="59"/>
      <c r="E5" s="59"/>
      <c r="F5" s="58"/>
      <c r="G5" s="59"/>
      <c r="H5" s="59"/>
      <c r="I5" s="58"/>
      <c r="J5" s="59"/>
      <c r="K5" s="59"/>
      <c r="L5" s="59"/>
      <c r="M5" s="58"/>
    </row>
    <row r="6" spans="1:13" s="56" customFormat="1" ht="15.75">
      <c r="A6" s="60" t="s">
        <v>83</v>
      </c>
      <c r="B6" s="60" t="s">
        <v>84</v>
      </c>
      <c r="C6" s="58"/>
      <c r="D6" s="59"/>
      <c r="E6" s="59"/>
      <c r="F6" s="58"/>
      <c r="G6" s="59"/>
      <c r="H6" s="59"/>
      <c r="I6" s="58"/>
      <c r="J6" s="59"/>
      <c r="K6" s="59"/>
      <c r="L6" s="59"/>
      <c r="M6" s="58"/>
    </row>
    <row r="7" spans="1:13" ht="15.75">
      <c r="A7" s="94">
        <v>1</v>
      </c>
      <c r="B7" s="95" t="s">
        <v>10</v>
      </c>
      <c r="C7" s="96" t="s">
        <v>127</v>
      </c>
      <c r="D7" s="97">
        <f>TIME(0,13,20)</f>
        <v>0.00925925925925926</v>
      </c>
      <c r="E7" s="97"/>
      <c r="F7" s="96" t="s">
        <v>128</v>
      </c>
      <c r="G7" s="97">
        <f>TIME(0,31,41)-D7</f>
        <v>0.012743055555555558</v>
      </c>
      <c r="H7" s="97"/>
      <c r="I7" s="96" t="s">
        <v>317</v>
      </c>
      <c r="J7" s="98">
        <f>TIME(0,47,54)-D7-G7</f>
        <v>0.011261574074074075</v>
      </c>
      <c r="K7" s="98"/>
      <c r="L7" s="97">
        <f>+J7+G7+D7</f>
        <v>0.03326388888888889</v>
      </c>
      <c r="M7" s="94">
        <v>1</v>
      </c>
    </row>
    <row r="8" spans="1:13" ht="15.75">
      <c r="A8" s="48">
        <v>2</v>
      </c>
      <c r="B8" s="92" t="s">
        <v>49</v>
      </c>
      <c r="C8" s="50" t="s">
        <v>320</v>
      </c>
      <c r="D8" s="51">
        <v>0.011597222222222222</v>
      </c>
      <c r="F8" s="50" t="s">
        <v>321</v>
      </c>
      <c r="G8" s="108">
        <f>TIME(0,37,37)-D8</f>
        <v>0.01452546296296296</v>
      </c>
      <c r="I8" s="50" t="s">
        <v>322</v>
      </c>
      <c r="J8" s="98">
        <f>TIME(0,55,53)-D8-G8</f>
        <v>0.01268518518518519</v>
      </c>
      <c r="K8" s="98"/>
      <c r="L8" s="97">
        <f>+J8+G8+D8</f>
        <v>0.038807870370370375</v>
      </c>
      <c r="M8" s="48">
        <v>2</v>
      </c>
    </row>
    <row r="9" spans="1:13" ht="15.75">
      <c r="A9" s="48">
        <v>3</v>
      </c>
      <c r="B9" s="92" t="s">
        <v>323</v>
      </c>
      <c r="C9" s="50" t="s">
        <v>324</v>
      </c>
      <c r="D9" s="51">
        <v>0.015671296296296298</v>
      </c>
      <c r="F9" s="50" t="s">
        <v>325</v>
      </c>
      <c r="G9" s="108">
        <f>TIME(0,44,52)-D9</f>
        <v>0.01548611111111111</v>
      </c>
      <c r="I9" s="50" t="s">
        <v>326</v>
      </c>
      <c r="J9" s="98">
        <f>TIME(1,2,45)-D9-G9</f>
        <v>0.012418981481481486</v>
      </c>
      <c r="K9" s="98"/>
      <c r="L9" s="113" t="s">
        <v>327</v>
      </c>
      <c r="M9" s="48">
        <v>3</v>
      </c>
    </row>
    <row r="10" spans="1:13" ht="15.75">
      <c r="A10" s="62"/>
      <c r="B10" s="95" t="s">
        <v>9</v>
      </c>
      <c r="C10" s="105" t="s">
        <v>318</v>
      </c>
      <c r="D10" s="51">
        <v>0.011527777777777777</v>
      </c>
      <c r="F10" s="105" t="s">
        <v>319</v>
      </c>
      <c r="G10" s="108">
        <f>TIME(0,34,51)-D10</f>
        <v>0.01267361111111111</v>
      </c>
      <c r="M10" s="61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0.9921875" style="4" customWidth="1"/>
    <col min="2" max="2" width="14.421875" style="4" customWidth="1"/>
    <col min="3" max="3" width="3.00390625" style="63" customWidth="1"/>
    <col min="4" max="4" width="3.57421875" style="63" customWidth="1"/>
    <col min="5" max="5" width="3.8515625" style="63" customWidth="1"/>
    <col min="6" max="6" width="3.140625" style="63" customWidth="1"/>
    <col min="7" max="7" width="3.00390625" style="63" customWidth="1"/>
    <col min="8" max="8" width="3.421875" style="63" customWidth="1"/>
    <col min="9" max="9" width="11.7109375" style="4" customWidth="1"/>
    <col min="10" max="10" width="14.421875" style="4" customWidth="1"/>
    <col min="11" max="11" width="2.7109375" style="63" customWidth="1"/>
    <col min="12" max="12" width="3.57421875" style="63" customWidth="1"/>
    <col min="13" max="13" width="3.8515625" style="63" customWidth="1"/>
    <col min="14" max="14" width="3.140625" style="63" customWidth="1"/>
    <col min="15" max="15" width="3.00390625" style="63" customWidth="1"/>
    <col min="16" max="16" width="3.421875" style="63" customWidth="1"/>
    <col min="17" max="17" width="1.421875" style="17" customWidth="1"/>
    <col min="18" max="18" width="1.421875" style="4" customWidth="1"/>
    <col min="19" max="19" width="1.421875" style="17" customWidth="1"/>
    <col min="20" max="20" width="14.421875" style="4" customWidth="1"/>
    <col min="21" max="21" width="3.00390625" style="63" customWidth="1"/>
    <col min="22" max="22" width="3.57421875" style="63" customWidth="1"/>
    <col min="23" max="23" width="3.8515625" style="63" customWidth="1"/>
    <col min="24" max="24" width="3.140625" style="63" customWidth="1"/>
    <col min="25" max="25" width="3.00390625" style="63" customWidth="1"/>
    <col min="26" max="26" width="3.421875" style="63" customWidth="1"/>
    <col min="27" max="27" width="11.57421875" style="4" customWidth="1"/>
    <col min="28" max="28" width="14.421875" style="4" customWidth="1"/>
    <col min="29" max="29" width="2.7109375" style="63" customWidth="1"/>
    <col min="30" max="30" width="3.57421875" style="63" customWidth="1"/>
    <col min="31" max="31" width="3.8515625" style="63" customWidth="1"/>
    <col min="32" max="32" width="3.140625" style="63" customWidth="1"/>
    <col min="33" max="33" width="3.00390625" style="63" customWidth="1"/>
    <col min="34" max="34" width="3.421875" style="63" customWidth="1"/>
    <col min="35" max="16384" width="9.140625" style="4" customWidth="1"/>
  </cols>
  <sheetData>
    <row r="1" ht="12.75">
      <c r="R1" s="16"/>
    </row>
    <row r="2" spans="9:27" ht="15.75">
      <c r="I2" s="14" t="s">
        <v>80</v>
      </c>
      <c r="R2" s="16"/>
      <c r="AA2" s="14" t="s">
        <v>81</v>
      </c>
    </row>
    <row r="3" spans="10:18" ht="13.5" thickBot="1">
      <c r="J3" s="2"/>
      <c r="K3" s="1"/>
      <c r="L3" s="1"/>
      <c r="M3" s="1"/>
      <c r="N3" s="1"/>
      <c r="O3" s="1"/>
      <c r="P3" s="1"/>
      <c r="R3" s="16"/>
    </row>
    <row r="4" spans="2:34" ht="13.5" thickBot="1">
      <c r="B4" s="15" t="s">
        <v>61</v>
      </c>
      <c r="C4" s="64" t="s">
        <v>76</v>
      </c>
      <c r="D4" s="13" t="s">
        <v>79</v>
      </c>
      <c r="E4" s="13" t="s">
        <v>75</v>
      </c>
      <c r="F4" s="13" t="s">
        <v>82</v>
      </c>
      <c r="G4" s="13" t="s">
        <v>77</v>
      </c>
      <c r="H4" s="13" t="s">
        <v>78</v>
      </c>
      <c r="J4" s="15" t="s">
        <v>62</v>
      </c>
      <c r="K4" s="64" t="s">
        <v>76</v>
      </c>
      <c r="L4" s="13" t="s">
        <v>79</v>
      </c>
      <c r="M4" s="13" t="s">
        <v>75</v>
      </c>
      <c r="N4" s="13" t="s">
        <v>82</v>
      </c>
      <c r="O4" s="13" t="s">
        <v>77</v>
      </c>
      <c r="P4" s="13" t="s">
        <v>78</v>
      </c>
      <c r="R4" s="16"/>
      <c r="T4" s="15" t="s">
        <v>61</v>
      </c>
      <c r="U4" s="64" t="s">
        <v>76</v>
      </c>
      <c r="V4" s="13" t="s">
        <v>79</v>
      </c>
      <c r="W4" s="13" t="s">
        <v>75</v>
      </c>
      <c r="X4" s="13" t="s">
        <v>82</v>
      </c>
      <c r="Y4" s="13" t="s">
        <v>77</v>
      </c>
      <c r="Z4" s="13" t="s">
        <v>78</v>
      </c>
      <c r="AB4" s="15" t="s">
        <v>62</v>
      </c>
      <c r="AC4" s="64" t="s">
        <v>76</v>
      </c>
      <c r="AD4" s="13" t="s">
        <v>79</v>
      </c>
      <c r="AE4" s="13" t="s">
        <v>75</v>
      </c>
      <c r="AF4" s="13" t="s">
        <v>82</v>
      </c>
      <c r="AG4" s="13" t="s">
        <v>77</v>
      </c>
      <c r="AH4" s="13" t="s">
        <v>78</v>
      </c>
    </row>
    <row r="5" spans="2:34" ht="12.75">
      <c r="B5" s="41" t="s">
        <v>10</v>
      </c>
      <c r="C5" s="39">
        <v>9</v>
      </c>
      <c r="D5" s="65"/>
      <c r="E5" s="65"/>
      <c r="F5" s="65"/>
      <c r="G5" s="65"/>
      <c r="H5" s="66">
        <f aca="true" t="shared" si="0" ref="H5:H14">SUM(C5:G5)</f>
        <v>9</v>
      </c>
      <c r="J5" s="41" t="s">
        <v>49</v>
      </c>
      <c r="K5" s="39">
        <v>8</v>
      </c>
      <c r="L5" s="65"/>
      <c r="M5" s="65"/>
      <c r="N5" s="65"/>
      <c r="O5" s="65"/>
      <c r="P5" s="66">
        <f aca="true" t="shared" si="1" ref="P5:P12">SUM(K5:O5)</f>
        <v>8</v>
      </c>
      <c r="R5" s="16"/>
      <c r="T5" s="41" t="s">
        <v>9</v>
      </c>
      <c r="U5" s="67">
        <v>7</v>
      </c>
      <c r="V5" s="65"/>
      <c r="W5" s="65"/>
      <c r="X5" s="65"/>
      <c r="Y5" s="65"/>
      <c r="Z5" s="66">
        <f aca="true" t="shared" si="2" ref="Z5:Z11">SUM(U5:Y5)</f>
        <v>7</v>
      </c>
      <c r="AB5" s="41" t="s">
        <v>44</v>
      </c>
      <c r="AC5" s="39">
        <v>4</v>
      </c>
      <c r="AD5" s="76"/>
      <c r="AE5" s="76"/>
      <c r="AF5" s="76"/>
      <c r="AG5" s="76"/>
      <c r="AH5" s="66">
        <f>SUM(AC5:AG5)</f>
        <v>4</v>
      </c>
    </row>
    <row r="6" spans="2:34" ht="12.75">
      <c r="B6" s="41" t="s">
        <v>40</v>
      </c>
      <c r="C6" s="39">
        <v>8</v>
      </c>
      <c r="D6" s="44"/>
      <c r="E6" s="44"/>
      <c r="F6" s="44"/>
      <c r="G6" s="44"/>
      <c r="H6" s="66">
        <f t="shared" si="0"/>
        <v>8</v>
      </c>
      <c r="J6" s="41" t="s">
        <v>118</v>
      </c>
      <c r="K6" s="39">
        <v>7</v>
      </c>
      <c r="L6" s="44"/>
      <c r="M6" s="44"/>
      <c r="N6" s="44"/>
      <c r="O6" s="44"/>
      <c r="P6" s="66">
        <f t="shared" si="1"/>
        <v>7</v>
      </c>
      <c r="R6" s="16"/>
      <c r="T6" s="41" t="s">
        <v>48</v>
      </c>
      <c r="U6" s="67">
        <v>6</v>
      </c>
      <c r="V6" s="44"/>
      <c r="W6" s="44"/>
      <c r="X6" s="44"/>
      <c r="Y6" s="44"/>
      <c r="Z6" s="66">
        <f t="shared" si="2"/>
        <v>6</v>
      </c>
      <c r="AB6" s="41" t="s">
        <v>43</v>
      </c>
      <c r="AC6" s="39">
        <v>3</v>
      </c>
      <c r="AD6" s="77"/>
      <c r="AE6" s="77"/>
      <c r="AF6" s="77"/>
      <c r="AG6" s="77"/>
      <c r="AH6" s="66">
        <f>SUM(AC6:AG6)</f>
        <v>3</v>
      </c>
    </row>
    <row r="7" spans="2:34" ht="12.75">
      <c r="B7" s="41" t="s">
        <v>3</v>
      </c>
      <c r="C7" s="39">
        <v>7</v>
      </c>
      <c r="D7" s="44"/>
      <c r="E7" s="44"/>
      <c r="F7" s="44"/>
      <c r="G7" s="44"/>
      <c r="H7" s="66">
        <f t="shared" si="0"/>
        <v>7</v>
      </c>
      <c r="J7" s="41" t="s">
        <v>40</v>
      </c>
      <c r="K7" s="39">
        <v>6</v>
      </c>
      <c r="L7" s="44"/>
      <c r="M7" s="44"/>
      <c r="N7" s="44"/>
      <c r="O7" s="44"/>
      <c r="P7" s="66">
        <f t="shared" si="1"/>
        <v>6</v>
      </c>
      <c r="R7" s="16"/>
      <c r="T7" s="41" t="s">
        <v>43</v>
      </c>
      <c r="U7" s="67">
        <v>5</v>
      </c>
      <c r="V7" s="44"/>
      <c r="W7" s="44"/>
      <c r="X7" s="44"/>
      <c r="Y7" s="44"/>
      <c r="Z7" s="66">
        <f t="shared" si="2"/>
        <v>5</v>
      </c>
      <c r="AB7" s="41" t="s">
        <v>50</v>
      </c>
      <c r="AC7" s="39">
        <v>2</v>
      </c>
      <c r="AD7" s="77"/>
      <c r="AE7" s="77"/>
      <c r="AF7" s="77"/>
      <c r="AG7" s="77"/>
      <c r="AH7" s="66">
        <f>SUM(AC7:AG7)</f>
        <v>2</v>
      </c>
    </row>
    <row r="8" spans="2:34" ht="12.75">
      <c r="B8" s="41" t="s">
        <v>39</v>
      </c>
      <c r="C8" s="39">
        <v>6</v>
      </c>
      <c r="D8" s="44"/>
      <c r="E8" s="44"/>
      <c r="F8" s="44"/>
      <c r="G8" s="44"/>
      <c r="H8" s="66">
        <f t="shared" si="0"/>
        <v>6</v>
      </c>
      <c r="J8" s="41" t="s">
        <v>47</v>
      </c>
      <c r="K8" s="39">
        <v>5</v>
      </c>
      <c r="L8" s="44"/>
      <c r="M8" s="44"/>
      <c r="N8" s="44"/>
      <c r="O8" s="44"/>
      <c r="P8" s="66">
        <f t="shared" si="1"/>
        <v>5</v>
      </c>
      <c r="R8" s="16"/>
      <c r="T8" s="41" t="s">
        <v>63</v>
      </c>
      <c r="U8" s="67">
        <v>4</v>
      </c>
      <c r="V8" s="44"/>
      <c r="W8" s="44"/>
      <c r="X8" s="44"/>
      <c r="Y8" s="44"/>
      <c r="Z8" s="66">
        <f t="shared" si="2"/>
        <v>4</v>
      </c>
      <c r="AB8" s="41" t="s">
        <v>9</v>
      </c>
      <c r="AC8" s="39">
        <v>1</v>
      </c>
      <c r="AD8" s="44"/>
      <c r="AE8" s="44"/>
      <c r="AF8" s="44"/>
      <c r="AG8" s="44"/>
      <c r="AH8" s="72">
        <f>SUM(AC8:AG8)</f>
        <v>1</v>
      </c>
    </row>
    <row r="9" spans="2:34" ht="12.75">
      <c r="B9" s="41" t="s">
        <v>46</v>
      </c>
      <c r="C9" s="39">
        <v>5</v>
      </c>
      <c r="D9" s="44"/>
      <c r="E9" s="44"/>
      <c r="F9" s="44"/>
      <c r="G9" s="44"/>
      <c r="H9" s="66">
        <f t="shared" si="0"/>
        <v>5</v>
      </c>
      <c r="J9" s="41" t="s">
        <v>38</v>
      </c>
      <c r="K9" s="39">
        <v>4</v>
      </c>
      <c r="L9" s="44"/>
      <c r="M9" s="44"/>
      <c r="N9" s="44"/>
      <c r="O9" s="44"/>
      <c r="P9" s="66">
        <f t="shared" si="1"/>
        <v>4</v>
      </c>
      <c r="R9" s="16"/>
      <c r="T9" s="41" t="s">
        <v>44</v>
      </c>
      <c r="U9" s="67">
        <v>3</v>
      </c>
      <c r="V9" s="44"/>
      <c r="W9" s="44"/>
      <c r="X9" s="44"/>
      <c r="Y9" s="44"/>
      <c r="Z9" s="66">
        <f t="shared" si="2"/>
        <v>3</v>
      </c>
      <c r="AB9" s="41"/>
      <c r="AC9" s="39"/>
      <c r="AD9" s="44"/>
      <c r="AE9" s="44"/>
      <c r="AF9" s="44"/>
      <c r="AG9" s="44"/>
      <c r="AH9" s="72"/>
    </row>
    <row r="10" spans="2:34" ht="12.75">
      <c r="B10" s="41" t="s">
        <v>41</v>
      </c>
      <c r="C10" s="39">
        <v>4</v>
      </c>
      <c r="D10" s="44"/>
      <c r="E10" s="44"/>
      <c r="F10" s="44"/>
      <c r="G10" s="44"/>
      <c r="H10" s="66">
        <f t="shared" si="0"/>
        <v>4</v>
      </c>
      <c r="J10" s="41" t="s">
        <v>10</v>
      </c>
      <c r="K10" s="39">
        <v>3</v>
      </c>
      <c r="L10" s="44"/>
      <c r="M10" s="44"/>
      <c r="N10" s="44"/>
      <c r="O10" s="44"/>
      <c r="P10" s="66">
        <f t="shared" si="1"/>
        <v>3</v>
      </c>
      <c r="R10" s="16"/>
      <c r="T10" s="41" t="s">
        <v>96</v>
      </c>
      <c r="U10" s="67">
        <v>2</v>
      </c>
      <c r="V10" s="44"/>
      <c r="W10" s="44"/>
      <c r="X10" s="44"/>
      <c r="Y10" s="44"/>
      <c r="Z10" s="66">
        <f t="shared" si="2"/>
        <v>2</v>
      </c>
      <c r="AB10" s="5"/>
      <c r="AC10" s="44"/>
      <c r="AD10" s="44"/>
      <c r="AE10" s="44"/>
      <c r="AF10" s="44"/>
      <c r="AG10" s="44"/>
      <c r="AH10" s="72"/>
    </row>
    <row r="11" spans="2:34" ht="12.75">
      <c r="B11" s="41" t="s">
        <v>38</v>
      </c>
      <c r="C11" s="39">
        <v>3</v>
      </c>
      <c r="D11" s="44"/>
      <c r="E11" s="44"/>
      <c r="F11" s="44"/>
      <c r="G11" s="44"/>
      <c r="H11" s="66">
        <f t="shared" si="0"/>
        <v>3</v>
      </c>
      <c r="J11" s="41" t="s">
        <v>41</v>
      </c>
      <c r="K11" s="39">
        <v>2</v>
      </c>
      <c r="L11" s="44"/>
      <c r="M11" s="44"/>
      <c r="N11" s="44"/>
      <c r="O11" s="44"/>
      <c r="P11" s="66">
        <f t="shared" si="1"/>
        <v>2</v>
      </c>
      <c r="R11" s="16"/>
      <c r="T11" s="41" t="s">
        <v>50</v>
      </c>
      <c r="U11" s="44">
        <v>1</v>
      </c>
      <c r="V11" s="44"/>
      <c r="W11" s="44"/>
      <c r="X11" s="44"/>
      <c r="Y11" s="44"/>
      <c r="Z11" s="72">
        <f t="shared" si="2"/>
        <v>1</v>
      </c>
      <c r="AB11" s="5"/>
      <c r="AC11" s="44"/>
      <c r="AD11" s="44"/>
      <c r="AE11" s="44"/>
      <c r="AF11" s="44"/>
      <c r="AG11" s="44"/>
      <c r="AH11" s="72"/>
    </row>
    <row r="12" spans="2:34" ht="12.75">
      <c r="B12" s="41" t="s">
        <v>30</v>
      </c>
      <c r="C12" s="39">
        <v>2</v>
      </c>
      <c r="D12" s="44"/>
      <c r="E12" s="44"/>
      <c r="F12" s="44"/>
      <c r="G12" s="44"/>
      <c r="H12" s="66">
        <f t="shared" si="0"/>
        <v>2</v>
      </c>
      <c r="J12" s="41" t="s">
        <v>3</v>
      </c>
      <c r="K12" s="39">
        <v>1</v>
      </c>
      <c r="L12" s="44"/>
      <c r="M12" s="44"/>
      <c r="N12" s="44"/>
      <c r="O12" s="44"/>
      <c r="P12" s="66">
        <f t="shared" si="1"/>
        <v>1</v>
      </c>
      <c r="R12" s="16"/>
      <c r="T12" s="5"/>
      <c r="U12" s="44"/>
      <c r="V12" s="44"/>
      <c r="W12" s="44"/>
      <c r="X12" s="44"/>
      <c r="Y12" s="44"/>
      <c r="Z12" s="72">
        <f>SUM(U12:Y12)</f>
        <v>0</v>
      </c>
      <c r="AB12" s="5"/>
      <c r="AC12" s="44"/>
      <c r="AD12" s="44"/>
      <c r="AE12" s="44"/>
      <c r="AF12" s="44"/>
      <c r="AG12" s="44"/>
      <c r="AH12" s="72"/>
    </row>
    <row r="13" spans="2:34" ht="13.5" thickBot="1">
      <c r="B13" s="41" t="s">
        <v>42</v>
      </c>
      <c r="C13" s="39">
        <v>1</v>
      </c>
      <c r="D13" s="44"/>
      <c r="E13" s="44"/>
      <c r="F13" s="44"/>
      <c r="G13" s="44"/>
      <c r="H13" s="66">
        <f t="shared" si="0"/>
        <v>1</v>
      </c>
      <c r="J13" s="7"/>
      <c r="K13" s="68"/>
      <c r="L13" s="69"/>
      <c r="M13" s="69"/>
      <c r="N13" s="69"/>
      <c r="O13" s="69"/>
      <c r="P13" s="74"/>
      <c r="R13" s="16"/>
      <c r="T13" s="7"/>
      <c r="U13" s="69"/>
      <c r="V13" s="69"/>
      <c r="W13" s="69"/>
      <c r="X13" s="69"/>
      <c r="Y13" s="69"/>
      <c r="Z13" s="70">
        <f>SUM(U13:Y13)</f>
        <v>0</v>
      </c>
      <c r="AB13" s="7"/>
      <c r="AC13" s="69"/>
      <c r="AD13" s="69"/>
      <c r="AE13" s="69"/>
      <c r="AF13" s="69"/>
      <c r="AG13" s="69"/>
      <c r="AH13" s="70"/>
    </row>
    <row r="14" spans="2:34" ht="13.5" thickBot="1">
      <c r="B14" s="41"/>
      <c r="C14" s="39"/>
      <c r="D14" s="69"/>
      <c r="E14" s="69"/>
      <c r="F14" s="69"/>
      <c r="G14" s="69"/>
      <c r="H14" s="70"/>
      <c r="L14" s="75"/>
      <c r="M14" s="75"/>
      <c r="N14" s="75"/>
      <c r="O14" s="75"/>
      <c r="P14" s="75"/>
      <c r="R14" s="16"/>
      <c r="T14" s="3"/>
      <c r="U14" s="1"/>
      <c r="V14" s="1"/>
      <c r="W14" s="1"/>
      <c r="X14" s="1"/>
      <c r="Y14" s="1"/>
      <c r="Z14" s="1"/>
      <c r="AB14" s="3"/>
      <c r="AC14" s="1"/>
      <c r="AD14" s="1"/>
      <c r="AE14" s="1"/>
      <c r="AF14" s="1"/>
      <c r="AG14" s="1"/>
      <c r="AH14" s="1"/>
    </row>
    <row r="15" ht="12.75">
      <c r="R15" s="16"/>
    </row>
    <row r="16" ht="13.5" thickBot="1">
      <c r="R16" s="16"/>
    </row>
    <row r="17" spans="2:34" ht="13.5" thickBot="1">
      <c r="B17" s="15" t="s">
        <v>64</v>
      </c>
      <c r="C17" s="64" t="s">
        <v>76</v>
      </c>
      <c r="D17" s="13" t="s">
        <v>79</v>
      </c>
      <c r="E17" s="13" t="s">
        <v>75</v>
      </c>
      <c r="F17" s="13" t="s">
        <v>82</v>
      </c>
      <c r="G17" s="13" t="s">
        <v>77</v>
      </c>
      <c r="H17" s="13" t="s">
        <v>78</v>
      </c>
      <c r="J17" s="15" t="s">
        <v>65</v>
      </c>
      <c r="K17" s="64" t="s">
        <v>76</v>
      </c>
      <c r="L17" s="13" t="s">
        <v>79</v>
      </c>
      <c r="M17" s="13" t="s">
        <v>75</v>
      </c>
      <c r="N17" s="13" t="s">
        <v>82</v>
      </c>
      <c r="O17" s="13" t="s">
        <v>77</v>
      </c>
      <c r="P17" s="13" t="s">
        <v>78</v>
      </c>
      <c r="R17" s="16"/>
      <c r="T17" s="27" t="s">
        <v>64</v>
      </c>
      <c r="U17" s="114" t="s">
        <v>76</v>
      </c>
      <c r="V17" s="115" t="s">
        <v>79</v>
      </c>
      <c r="W17" s="115" t="s">
        <v>75</v>
      </c>
      <c r="X17" s="115" t="s">
        <v>82</v>
      </c>
      <c r="Y17" s="115" t="s">
        <v>77</v>
      </c>
      <c r="Z17" s="115" t="s">
        <v>78</v>
      </c>
      <c r="AB17" s="15" t="s">
        <v>65</v>
      </c>
      <c r="AC17" s="64" t="s">
        <v>76</v>
      </c>
      <c r="AD17" s="13" t="s">
        <v>79</v>
      </c>
      <c r="AE17" s="13" t="s">
        <v>75</v>
      </c>
      <c r="AF17" s="13" t="s">
        <v>82</v>
      </c>
      <c r="AG17" s="13" t="s">
        <v>77</v>
      </c>
      <c r="AH17" s="13" t="s">
        <v>78</v>
      </c>
    </row>
    <row r="18" spans="2:34" ht="12.75">
      <c r="B18" s="41" t="s">
        <v>38</v>
      </c>
      <c r="C18" s="39">
        <v>4</v>
      </c>
      <c r="D18" s="65"/>
      <c r="E18" s="65"/>
      <c r="F18" s="65"/>
      <c r="G18" s="65"/>
      <c r="H18" s="66">
        <f>SUM(C18:G18)</f>
        <v>4</v>
      </c>
      <c r="J18" s="41" t="s">
        <v>38</v>
      </c>
      <c r="K18" s="39">
        <v>6</v>
      </c>
      <c r="L18" s="76"/>
      <c r="M18" s="76"/>
      <c r="N18" s="76"/>
      <c r="O18" s="76"/>
      <c r="P18" s="66">
        <f aca="true" t="shared" si="3" ref="P18:P23">SUM(K18:O18)</f>
        <v>6</v>
      </c>
      <c r="R18" s="16"/>
      <c r="T18" s="41" t="s">
        <v>97</v>
      </c>
      <c r="U18" s="39">
        <v>5</v>
      </c>
      <c r="V18" s="39"/>
      <c r="W18" s="39"/>
      <c r="X18" s="39"/>
      <c r="Y18" s="39"/>
      <c r="Z18" s="44">
        <f>SUM(U18:Y18)</f>
        <v>5</v>
      </c>
      <c r="AB18" s="41" t="s">
        <v>44</v>
      </c>
      <c r="AC18" s="39">
        <v>2</v>
      </c>
      <c r="AD18" s="65"/>
      <c r="AE18" s="65"/>
      <c r="AF18" s="65"/>
      <c r="AG18" s="65"/>
      <c r="AH18" s="88">
        <f>SUM(AC18:AG18)</f>
        <v>2</v>
      </c>
    </row>
    <row r="19" spans="2:34" ht="12.75">
      <c r="B19" s="41" t="s">
        <v>39</v>
      </c>
      <c r="C19" s="39">
        <v>3</v>
      </c>
      <c r="D19" s="44"/>
      <c r="E19" s="44"/>
      <c r="F19" s="44"/>
      <c r="G19" s="44"/>
      <c r="H19" s="66">
        <f aca="true" t="shared" si="4" ref="H19:H24">SUM(C19:G19)</f>
        <v>3</v>
      </c>
      <c r="J19" s="41" t="s">
        <v>10</v>
      </c>
      <c r="K19" s="39">
        <v>5</v>
      </c>
      <c r="L19" s="77"/>
      <c r="M19" s="77"/>
      <c r="N19" s="77"/>
      <c r="O19" s="77"/>
      <c r="P19" s="66">
        <f t="shared" si="3"/>
        <v>5</v>
      </c>
      <c r="R19" s="16"/>
      <c r="T19" s="41" t="s">
        <v>256</v>
      </c>
      <c r="U19" s="44">
        <v>4</v>
      </c>
      <c r="V19" s="44"/>
      <c r="W19" s="44"/>
      <c r="X19" s="44"/>
      <c r="Y19" s="44"/>
      <c r="Z19" s="44">
        <f>SUM(U19:Y19)</f>
        <v>4</v>
      </c>
      <c r="AB19" s="41" t="s">
        <v>9</v>
      </c>
      <c r="AC19" s="39">
        <v>1</v>
      </c>
      <c r="AD19" s="44"/>
      <c r="AE19" s="44"/>
      <c r="AF19" s="44"/>
      <c r="AG19" s="44"/>
      <c r="AH19" s="66">
        <f>SUM(AC19:AG19)</f>
        <v>1</v>
      </c>
    </row>
    <row r="20" spans="2:34" ht="12.75">
      <c r="B20" s="41" t="s">
        <v>41</v>
      </c>
      <c r="C20" s="39">
        <v>2</v>
      </c>
      <c r="D20" s="44"/>
      <c r="E20" s="44"/>
      <c r="F20" s="44"/>
      <c r="G20" s="44"/>
      <c r="H20" s="66">
        <f t="shared" si="4"/>
        <v>2</v>
      </c>
      <c r="J20" s="41" t="s">
        <v>30</v>
      </c>
      <c r="K20" s="39">
        <v>4</v>
      </c>
      <c r="L20" s="77"/>
      <c r="M20" s="77"/>
      <c r="N20" s="77"/>
      <c r="O20" s="77"/>
      <c r="P20" s="66">
        <f t="shared" si="3"/>
        <v>4</v>
      </c>
      <c r="R20" s="16"/>
      <c r="T20" s="41" t="s">
        <v>44</v>
      </c>
      <c r="U20" s="44">
        <v>3</v>
      </c>
      <c r="V20" s="44"/>
      <c r="W20" s="44"/>
      <c r="X20" s="44"/>
      <c r="Y20" s="44"/>
      <c r="Z20" s="44">
        <f>SUM(U20:Y20)</f>
        <v>3</v>
      </c>
      <c r="AB20" s="5"/>
      <c r="AC20" s="44"/>
      <c r="AD20" s="44"/>
      <c r="AE20" s="44"/>
      <c r="AF20" s="44"/>
      <c r="AG20" s="44"/>
      <c r="AH20" s="72"/>
    </row>
    <row r="21" spans="2:34" ht="12.75">
      <c r="B21" s="41" t="s">
        <v>10</v>
      </c>
      <c r="C21" s="39">
        <v>1</v>
      </c>
      <c r="D21" s="71"/>
      <c r="E21" s="71"/>
      <c r="F21" s="71"/>
      <c r="G21" s="71"/>
      <c r="H21" s="66">
        <f t="shared" si="4"/>
        <v>1</v>
      </c>
      <c r="J21" s="41" t="s">
        <v>52</v>
      </c>
      <c r="K21" s="39">
        <v>3</v>
      </c>
      <c r="L21" s="78"/>
      <c r="M21" s="78"/>
      <c r="N21" s="78"/>
      <c r="O21" s="78"/>
      <c r="P21" s="66">
        <f t="shared" si="3"/>
        <v>3</v>
      </c>
      <c r="R21" s="16"/>
      <c r="T21" s="41" t="s">
        <v>50</v>
      </c>
      <c r="U21" s="44">
        <v>2</v>
      </c>
      <c r="V21" s="44"/>
      <c r="W21" s="44"/>
      <c r="X21" s="44"/>
      <c r="Y21" s="44"/>
      <c r="Z21" s="44">
        <f>SUM(U21:Y21)</f>
        <v>2</v>
      </c>
      <c r="AB21" s="23"/>
      <c r="AC21" s="44"/>
      <c r="AD21" s="44"/>
      <c r="AE21" s="44"/>
      <c r="AF21" s="44"/>
      <c r="AG21" s="44"/>
      <c r="AH21" s="72"/>
    </row>
    <row r="22" spans="2:34" ht="13.5" thickBot="1">
      <c r="B22" s="41"/>
      <c r="C22" s="4"/>
      <c r="D22" s="44"/>
      <c r="E22" s="44"/>
      <c r="F22" s="44"/>
      <c r="G22" s="44"/>
      <c r="H22" s="72"/>
      <c r="J22" s="41" t="s">
        <v>41</v>
      </c>
      <c r="K22" s="39">
        <v>2</v>
      </c>
      <c r="L22" s="79"/>
      <c r="M22" s="79"/>
      <c r="N22" s="79"/>
      <c r="O22" s="79"/>
      <c r="P22" s="80">
        <f t="shared" si="3"/>
        <v>2</v>
      </c>
      <c r="R22" s="16"/>
      <c r="T22" s="41" t="s">
        <v>9</v>
      </c>
      <c r="U22" s="44">
        <v>1</v>
      </c>
      <c r="V22" s="44"/>
      <c r="W22" s="44"/>
      <c r="X22" s="44"/>
      <c r="Y22" s="44"/>
      <c r="Z22" s="44">
        <f>SUM(U22:Y22)</f>
        <v>1</v>
      </c>
      <c r="AB22" s="22"/>
      <c r="AC22" s="69"/>
      <c r="AD22" s="69"/>
      <c r="AE22" s="69"/>
      <c r="AF22" s="69"/>
      <c r="AG22" s="69"/>
      <c r="AH22" s="70"/>
    </row>
    <row r="23" spans="2:34" ht="13.5" thickBot="1">
      <c r="B23" s="7"/>
      <c r="C23" s="69"/>
      <c r="D23" s="69"/>
      <c r="E23" s="69"/>
      <c r="F23" s="69"/>
      <c r="G23" s="69"/>
      <c r="H23" s="72"/>
      <c r="J23" s="41" t="s">
        <v>312</v>
      </c>
      <c r="K23" s="39">
        <v>1</v>
      </c>
      <c r="L23" s="81"/>
      <c r="M23" s="81"/>
      <c r="N23" s="81"/>
      <c r="O23" s="81"/>
      <c r="P23" s="82">
        <f t="shared" si="3"/>
        <v>1</v>
      </c>
      <c r="R23" s="16"/>
      <c r="V23" s="1"/>
      <c r="W23" s="1"/>
      <c r="X23" s="1"/>
      <c r="Y23" s="1"/>
      <c r="Z23" s="1"/>
      <c r="AD23" s="1"/>
      <c r="AE23" s="1"/>
      <c r="AF23" s="1"/>
      <c r="AG23" s="1"/>
      <c r="AH23" s="1"/>
    </row>
    <row r="24" ht="12.75">
      <c r="R24" s="16"/>
    </row>
    <row r="25" spans="18:34" ht="13.5" thickBot="1">
      <c r="R25" s="16"/>
      <c r="AB25" s="2"/>
      <c r="AC25" s="1"/>
      <c r="AD25" s="1"/>
      <c r="AE25" s="1"/>
      <c r="AF25" s="1"/>
      <c r="AG25" s="1"/>
      <c r="AH25" s="1"/>
    </row>
    <row r="26" spans="2:34" ht="13.5" thickBot="1">
      <c r="B26" s="15" t="s">
        <v>66</v>
      </c>
      <c r="C26" s="26" t="s">
        <v>76</v>
      </c>
      <c r="D26" s="26" t="s">
        <v>79</v>
      </c>
      <c r="E26" s="26" t="s">
        <v>75</v>
      </c>
      <c r="F26" s="26" t="s">
        <v>82</v>
      </c>
      <c r="G26" s="26" t="s">
        <v>77</v>
      </c>
      <c r="H26" s="26" t="s">
        <v>78</v>
      </c>
      <c r="J26" s="27" t="s">
        <v>67</v>
      </c>
      <c r="K26" s="89" t="s">
        <v>76</v>
      </c>
      <c r="L26" s="28" t="s">
        <v>79</v>
      </c>
      <c r="M26" s="28" t="s">
        <v>75</v>
      </c>
      <c r="N26" s="28" t="s">
        <v>82</v>
      </c>
      <c r="O26" s="28" t="s">
        <v>77</v>
      </c>
      <c r="P26" s="28" t="s">
        <v>78</v>
      </c>
      <c r="R26" s="16"/>
      <c r="T26" s="15" t="s">
        <v>66</v>
      </c>
      <c r="U26" s="64" t="s">
        <v>76</v>
      </c>
      <c r="V26" s="13" t="s">
        <v>79</v>
      </c>
      <c r="W26" s="13" t="s">
        <v>75</v>
      </c>
      <c r="X26" s="13" t="s">
        <v>82</v>
      </c>
      <c r="Y26" s="13" t="s">
        <v>77</v>
      </c>
      <c r="Z26" s="13" t="s">
        <v>78</v>
      </c>
      <c r="AB26" s="106" t="s">
        <v>67</v>
      </c>
      <c r="AC26" s="83" t="s">
        <v>76</v>
      </c>
      <c r="AD26" s="83" t="s">
        <v>79</v>
      </c>
      <c r="AE26" s="83" t="s">
        <v>75</v>
      </c>
      <c r="AF26" s="83" t="s">
        <v>82</v>
      </c>
      <c r="AG26" s="83" t="s">
        <v>77</v>
      </c>
      <c r="AH26" s="13" t="s">
        <v>78</v>
      </c>
    </row>
    <row r="27" spans="2:34" ht="12.75">
      <c r="B27" s="41" t="s">
        <v>10</v>
      </c>
      <c r="C27" s="39">
        <v>5</v>
      </c>
      <c r="D27" s="65"/>
      <c r="E27" s="65"/>
      <c r="F27" s="65"/>
      <c r="G27" s="65"/>
      <c r="H27" s="73">
        <f>SUM(C27:G27)</f>
        <v>5</v>
      </c>
      <c r="J27" s="41" t="s">
        <v>36</v>
      </c>
      <c r="K27" s="107">
        <v>6</v>
      </c>
      <c r="L27" s="65"/>
      <c r="M27" s="65"/>
      <c r="N27" s="65"/>
      <c r="O27" s="65"/>
      <c r="P27" s="72">
        <f>SUM(K27:O27)</f>
        <v>6</v>
      </c>
      <c r="R27" s="16"/>
      <c r="T27" s="41" t="s">
        <v>50</v>
      </c>
      <c r="U27" s="65">
        <v>3</v>
      </c>
      <c r="V27" s="76"/>
      <c r="W27" s="76"/>
      <c r="X27" s="76"/>
      <c r="Y27" s="76"/>
      <c r="Z27" s="66">
        <f>SUM(U27:Y27)</f>
        <v>3</v>
      </c>
      <c r="AB27" s="41" t="s">
        <v>110</v>
      </c>
      <c r="AC27" s="39">
        <v>3</v>
      </c>
      <c r="AD27" s="71"/>
      <c r="AE27" s="71"/>
      <c r="AF27" s="71"/>
      <c r="AG27" s="71"/>
      <c r="AH27" s="71">
        <f>SUM(AC27:AG27)</f>
        <v>3</v>
      </c>
    </row>
    <row r="28" spans="2:34" ht="12.75">
      <c r="B28" s="41" t="s">
        <v>49</v>
      </c>
      <c r="C28" s="39">
        <v>4</v>
      </c>
      <c r="D28" s="44"/>
      <c r="E28" s="44"/>
      <c r="F28" s="44"/>
      <c r="G28" s="44"/>
      <c r="H28" s="72">
        <f>SUM(C28:G28)</f>
        <v>4</v>
      </c>
      <c r="J28" s="41" t="s">
        <v>30</v>
      </c>
      <c r="K28" s="39">
        <v>5</v>
      </c>
      <c r="L28" s="44"/>
      <c r="M28" s="44"/>
      <c r="N28" s="44"/>
      <c r="O28" s="44"/>
      <c r="P28" s="72">
        <f>SUM(K28:O28)</f>
        <v>5</v>
      </c>
      <c r="R28" s="16"/>
      <c r="T28" s="111" t="s">
        <v>43</v>
      </c>
      <c r="U28" s="67">
        <v>2</v>
      </c>
      <c r="V28" s="44"/>
      <c r="W28" s="44"/>
      <c r="X28" s="44"/>
      <c r="Y28" s="44"/>
      <c r="Z28" s="66">
        <f>SUM(U28:Y28)</f>
        <v>2</v>
      </c>
      <c r="AB28" s="41" t="s">
        <v>35</v>
      </c>
      <c r="AC28" s="39">
        <v>2</v>
      </c>
      <c r="AD28" s="44"/>
      <c r="AE28" s="44"/>
      <c r="AF28" s="44"/>
      <c r="AG28" s="44"/>
      <c r="AH28" s="44">
        <f>SUM(AC28:AG28)</f>
        <v>2</v>
      </c>
    </row>
    <row r="29" spans="2:34" ht="12.75">
      <c r="B29" s="41" t="s">
        <v>38</v>
      </c>
      <c r="C29" s="39">
        <v>3</v>
      </c>
      <c r="D29" s="44"/>
      <c r="E29" s="44"/>
      <c r="F29" s="44"/>
      <c r="G29" s="44"/>
      <c r="H29" s="72">
        <f>SUM(C29:G29)</f>
        <v>3</v>
      </c>
      <c r="J29" s="41" t="s">
        <v>51</v>
      </c>
      <c r="K29" s="39">
        <v>4</v>
      </c>
      <c r="L29" s="44"/>
      <c r="M29" s="44"/>
      <c r="N29" s="44"/>
      <c r="O29" s="44"/>
      <c r="P29" s="72">
        <f>SUM(K29:O29)</f>
        <v>4</v>
      </c>
      <c r="R29" s="16"/>
      <c r="T29" s="41" t="s">
        <v>44</v>
      </c>
      <c r="U29" s="44">
        <v>1</v>
      </c>
      <c r="V29" s="44"/>
      <c r="W29" s="44"/>
      <c r="X29" s="44"/>
      <c r="Y29" s="44"/>
      <c r="Z29" s="72">
        <f>SUM(U29:Y29)</f>
        <v>1</v>
      </c>
      <c r="AB29" s="41" t="s">
        <v>50</v>
      </c>
      <c r="AC29" s="39">
        <v>1</v>
      </c>
      <c r="AD29" s="44"/>
      <c r="AE29" s="44"/>
      <c r="AF29" s="44"/>
      <c r="AG29" s="44"/>
      <c r="AH29" s="44">
        <f>SUM(AC29:AG29)</f>
        <v>1</v>
      </c>
    </row>
    <row r="30" spans="2:34" ht="13.5" thickBot="1">
      <c r="B30" s="41" t="s">
        <v>30</v>
      </c>
      <c r="C30" s="39">
        <v>2</v>
      </c>
      <c r="D30" s="44"/>
      <c r="E30" s="44"/>
      <c r="F30" s="44"/>
      <c r="G30" s="44"/>
      <c r="H30" s="72">
        <f>SUM(C30:G30)</f>
        <v>2</v>
      </c>
      <c r="J30" s="41" t="s">
        <v>41</v>
      </c>
      <c r="K30" s="39">
        <v>3</v>
      </c>
      <c r="L30" s="44"/>
      <c r="M30" s="44"/>
      <c r="N30" s="44"/>
      <c r="O30" s="44"/>
      <c r="P30" s="72">
        <f>SUM(K30:O30)</f>
        <v>3</v>
      </c>
      <c r="R30" s="16"/>
      <c r="T30" s="7"/>
      <c r="U30" s="69"/>
      <c r="V30" s="69"/>
      <c r="W30" s="69"/>
      <c r="X30" s="69"/>
      <c r="Y30" s="69"/>
      <c r="Z30" s="72">
        <f>SUM(U30:Y30)</f>
        <v>0</v>
      </c>
      <c r="AB30" s="41"/>
      <c r="AC30" s="39"/>
      <c r="AD30" s="44"/>
      <c r="AE30" s="44"/>
      <c r="AF30" s="44"/>
      <c r="AG30" s="44"/>
      <c r="AH30" s="44"/>
    </row>
    <row r="31" spans="2:26" ht="12.75">
      <c r="B31" s="41" t="s">
        <v>41</v>
      </c>
      <c r="C31" s="39">
        <v>1</v>
      </c>
      <c r="D31" s="44"/>
      <c r="E31" s="44"/>
      <c r="F31" s="44"/>
      <c r="G31" s="44"/>
      <c r="H31" s="72">
        <f>SUM(C31:G31)</f>
        <v>1</v>
      </c>
      <c r="J31" s="41" t="s">
        <v>40</v>
      </c>
      <c r="K31" s="39">
        <v>2</v>
      </c>
      <c r="L31" s="44"/>
      <c r="M31" s="44"/>
      <c r="N31" s="44"/>
      <c r="O31" s="44"/>
      <c r="P31" s="72">
        <f>SUM(K31:O31)</f>
        <v>2</v>
      </c>
      <c r="R31" s="16"/>
      <c r="T31" s="3"/>
      <c r="U31" s="1"/>
      <c r="V31" s="1"/>
      <c r="W31" s="1"/>
      <c r="X31" s="1"/>
      <c r="Y31" s="1"/>
      <c r="Z31" s="1"/>
    </row>
    <row r="32" spans="2:34" ht="12.75">
      <c r="B32" s="99"/>
      <c r="C32" s="4"/>
      <c r="D32" s="44"/>
      <c r="E32" s="44"/>
      <c r="F32" s="44"/>
      <c r="G32" s="44"/>
      <c r="H32" s="72"/>
      <c r="J32" s="99"/>
      <c r="K32" s="39"/>
      <c r="L32" s="44"/>
      <c r="M32" s="44"/>
      <c r="N32" s="44"/>
      <c r="O32" s="44"/>
      <c r="P32" s="72"/>
      <c r="R32" s="16"/>
      <c r="T32" s="3"/>
      <c r="U32" s="1"/>
      <c r="V32" s="1"/>
      <c r="W32" s="1"/>
      <c r="X32" s="1"/>
      <c r="Y32" s="1"/>
      <c r="Z32" s="1"/>
      <c r="AB32" s="3"/>
      <c r="AC32" s="1"/>
      <c r="AD32" s="1"/>
      <c r="AE32" s="1"/>
      <c r="AF32" s="1"/>
      <c r="AG32" s="1"/>
      <c r="AH32" s="1"/>
    </row>
    <row r="33" spans="2:34" ht="13.5" thickBot="1">
      <c r="B33" s="5"/>
      <c r="C33" s="44"/>
      <c r="D33" s="44"/>
      <c r="E33" s="44"/>
      <c r="F33" s="44"/>
      <c r="G33" s="44"/>
      <c r="H33" s="72"/>
      <c r="J33" s="7"/>
      <c r="K33" s="69"/>
      <c r="L33" s="69"/>
      <c r="M33" s="69"/>
      <c r="N33" s="69"/>
      <c r="O33" s="69"/>
      <c r="P33" s="70"/>
      <c r="R33" s="16"/>
      <c r="T33" s="3"/>
      <c r="U33" s="1"/>
      <c r="V33" s="1"/>
      <c r="W33" s="1"/>
      <c r="X33" s="1"/>
      <c r="Y33" s="1"/>
      <c r="Z33" s="1"/>
      <c r="AB33" s="3"/>
      <c r="AC33" s="1"/>
      <c r="AD33" s="1"/>
      <c r="AE33" s="1"/>
      <c r="AF33" s="1"/>
      <c r="AG33" s="1"/>
      <c r="AH33" s="1"/>
    </row>
    <row r="34" spans="2:34" ht="13.5" thickBot="1">
      <c r="B34" s="7"/>
      <c r="C34" s="69"/>
      <c r="D34" s="69"/>
      <c r="E34" s="69"/>
      <c r="F34" s="69"/>
      <c r="G34" s="69"/>
      <c r="H34" s="70"/>
      <c r="J34" s="3"/>
      <c r="K34" s="1"/>
      <c r="L34" s="1"/>
      <c r="M34" s="1"/>
      <c r="N34" s="1"/>
      <c r="O34" s="1"/>
      <c r="P34" s="1"/>
      <c r="R34" s="16"/>
      <c r="T34" s="3"/>
      <c r="U34" s="1"/>
      <c r="V34" s="1"/>
      <c r="W34" s="1"/>
      <c r="X34" s="1"/>
      <c r="Y34" s="1"/>
      <c r="Z34" s="1"/>
      <c r="AB34" s="3"/>
      <c r="AC34" s="1"/>
      <c r="AD34" s="1"/>
      <c r="AE34" s="1"/>
      <c r="AF34" s="1"/>
      <c r="AG34" s="1"/>
      <c r="AH34" s="1"/>
    </row>
    <row r="35" spans="2:34" ht="12.75">
      <c r="B35" s="8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6"/>
      <c r="T35" s="3"/>
      <c r="U35" s="1"/>
      <c r="V35" s="1"/>
      <c r="W35" s="1"/>
      <c r="X35" s="1"/>
      <c r="Y35" s="1"/>
      <c r="Z35" s="1"/>
      <c r="AB35" s="3"/>
      <c r="AC35" s="1"/>
      <c r="AD35" s="1"/>
      <c r="AE35" s="1"/>
      <c r="AF35" s="1"/>
      <c r="AG35" s="1"/>
      <c r="AH35" s="1"/>
    </row>
    <row r="36" spans="2:20" ht="13.5" thickBot="1">
      <c r="B36" s="3"/>
      <c r="R36" s="16"/>
      <c r="T36" s="3"/>
    </row>
    <row r="37" spans="2:34" ht="13.5" thickBot="1">
      <c r="B37" s="15" t="s">
        <v>68</v>
      </c>
      <c r="C37" s="64" t="s">
        <v>76</v>
      </c>
      <c r="D37" s="13" t="s">
        <v>79</v>
      </c>
      <c r="E37" s="13" t="s">
        <v>75</v>
      </c>
      <c r="F37" s="13" t="s">
        <v>82</v>
      </c>
      <c r="G37" s="13" t="s">
        <v>77</v>
      </c>
      <c r="H37" s="13" t="s">
        <v>78</v>
      </c>
      <c r="J37" s="15" t="s">
        <v>69</v>
      </c>
      <c r="K37" s="64" t="s">
        <v>76</v>
      </c>
      <c r="L37" s="13" t="s">
        <v>79</v>
      </c>
      <c r="M37" s="13" t="s">
        <v>75</v>
      </c>
      <c r="N37" s="13" t="s">
        <v>82</v>
      </c>
      <c r="O37" s="13" t="s">
        <v>77</v>
      </c>
      <c r="P37" s="13" t="s">
        <v>78</v>
      </c>
      <c r="R37" s="16"/>
      <c r="T37" s="15" t="s">
        <v>68</v>
      </c>
      <c r="U37" s="64" t="s">
        <v>76</v>
      </c>
      <c r="V37" s="13" t="s">
        <v>79</v>
      </c>
      <c r="W37" s="13" t="s">
        <v>75</v>
      </c>
      <c r="X37" s="13" t="s">
        <v>82</v>
      </c>
      <c r="Y37" s="13" t="s">
        <v>77</v>
      </c>
      <c r="Z37" s="13" t="s">
        <v>78</v>
      </c>
      <c r="AB37" s="15" t="s">
        <v>69</v>
      </c>
      <c r="AC37" s="64" t="s">
        <v>76</v>
      </c>
      <c r="AD37" s="13" t="s">
        <v>79</v>
      </c>
      <c r="AE37" s="13" t="s">
        <v>75</v>
      </c>
      <c r="AF37" s="13" t="s">
        <v>82</v>
      </c>
      <c r="AG37" s="13" t="s">
        <v>77</v>
      </c>
      <c r="AH37" s="13" t="s">
        <v>78</v>
      </c>
    </row>
    <row r="38" spans="2:34" ht="13.5" thickBot="1">
      <c r="B38" s="41" t="s">
        <v>105</v>
      </c>
      <c r="C38" s="39">
        <v>4</v>
      </c>
      <c r="D38" s="71"/>
      <c r="E38" s="71"/>
      <c r="F38" s="71"/>
      <c r="G38" s="71"/>
      <c r="H38" s="100">
        <f>SUM(C38:G38)</f>
        <v>4</v>
      </c>
      <c r="J38" s="41" t="s">
        <v>10</v>
      </c>
      <c r="K38" s="39">
        <v>2</v>
      </c>
      <c r="L38" s="84"/>
      <c r="M38" s="85"/>
      <c r="N38" s="85"/>
      <c r="O38" s="85"/>
      <c r="P38" s="74">
        <f>SUM(K38:O38)</f>
        <v>2</v>
      </c>
      <c r="R38" s="16"/>
      <c r="T38" s="12" t="s">
        <v>44</v>
      </c>
      <c r="U38" s="86">
        <v>1</v>
      </c>
      <c r="V38" s="83"/>
      <c r="W38" s="83"/>
      <c r="X38" s="83"/>
      <c r="Y38" s="83"/>
      <c r="Z38" s="64">
        <f>SUM(U38:Y38)</f>
        <v>1</v>
      </c>
      <c r="AB38" s="6"/>
      <c r="AC38" s="75"/>
      <c r="AD38" s="75"/>
      <c r="AE38" s="75"/>
      <c r="AF38" s="75"/>
      <c r="AG38" s="75"/>
      <c r="AH38" s="75"/>
    </row>
    <row r="39" spans="2:34" ht="13.5" thickBot="1">
      <c r="B39" s="41" t="s">
        <v>47</v>
      </c>
      <c r="C39" s="39">
        <v>3</v>
      </c>
      <c r="D39" s="44"/>
      <c r="E39" s="44"/>
      <c r="F39" s="44"/>
      <c r="G39" s="44"/>
      <c r="H39" s="72">
        <f>SUM(C39:G39)</f>
        <v>3</v>
      </c>
      <c r="J39" s="41" t="s">
        <v>38</v>
      </c>
      <c r="K39" s="102">
        <v>1</v>
      </c>
      <c r="L39" s="103"/>
      <c r="M39" s="103"/>
      <c r="N39" s="103"/>
      <c r="O39" s="103"/>
      <c r="P39" s="104">
        <f>SUM(K39:O39)</f>
        <v>1</v>
      </c>
      <c r="R39" s="16"/>
      <c r="T39" s="3"/>
      <c r="U39" s="1"/>
      <c r="V39" s="1"/>
      <c r="W39" s="1"/>
      <c r="X39" s="1"/>
      <c r="Y39" s="1"/>
      <c r="Z39" s="1"/>
      <c r="AB39" s="3"/>
      <c r="AC39" s="1"/>
      <c r="AD39" s="1"/>
      <c r="AE39" s="1"/>
      <c r="AF39" s="1"/>
      <c r="AG39" s="1"/>
      <c r="AH39" s="1"/>
    </row>
    <row r="40" spans="2:34" ht="15">
      <c r="B40" s="41" t="s">
        <v>10</v>
      </c>
      <c r="C40" s="39">
        <v>2</v>
      </c>
      <c r="D40" s="44"/>
      <c r="E40" s="44"/>
      <c r="F40" s="44"/>
      <c r="G40" s="44"/>
      <c r="H40" s="72">
        <f>SUM(C40:G40)</f>
        <v>2</v>
      </c>
      <c r="J40" s="3"/>
      <c r="K40" s="1"/>
      <c r="L40" s="1"/>
      <c r="M40" s="1"/>
      <c r="N40" s="1"/>
      <c r="O40" s="1"/>
      <c r="P40" s="1"/>
      <c r="R40" s="16"/>
      <c r="T40" s="9"/>
      <c r="U40" s="87"/>
      <c r="V40" s="1"/>
      <c r="W40" s="1"/>
      <c r="X40" s="1"/>
      <c r="Y40" s="1"/>
      <c r="Z40" s="1"/>
      <c r="AB40" s="3"/>
      <c r="AC40" s="1"/>
      <c r="AD40" s="1"/>
      <c r="AE40" s="1"/>
      <c r="AF40" s="1"/>
      <c r="AG40" s="1"/>
      <c r="AH40" s="1"/>
    </row>
    <row r="41" spans="2:34" ht="13.5" thickBot="1">
      <c r="B41" s="41" t="s">
        <v>30</v>
      </c>
      <c r="C41" s="102">
        <v>1</v>
      </c>
      <c r="D41" s="44"/>
      <c r="E41" s="44"/>
      <c r="F41" s="44"/>
      <c r="G41" s="44"/>
      <c r="H41" s="72">
        <f>SUM(C41:G41)</f>
        <v>1</v>
      </c>
      <c r="R41" s="16"/>
      <c r="V41" s="1"/>
      <c r="W41" s="1"/>
      <c r="X41" s="1"/>
      <c r="Y41" s="1"/>
      <c r="Z41" s="1"/>
      <c r="AD41" s="1"/>
      <c r="AE41" s="1"/>
      <c r="AF41" s="1"/>
      <c r="AG41" s="1"/>
      <c r="AH41" s="1"/>
    </row>
    <row r="42" spans="2:34" ht="13.5" thickBot="1">
      <c r="B42" s="99"/>
      <c r="C42" s="4"/>
      <c r="D42" s="44"/>
      <c r="E42" s="44"/>
      <c r="F42" s="44"/>
      <c r="G42" s="44"/>
      <c r="H42" s="72"/>
      <c r="R42" s="16"/>
      <c r="V42" s="1"/>
      <c r="W42" s="1"/>
      <c r="X42" s="1"/>
      <c r="Y42" s="1"/>
      <c r="Z42" s="1"/>
      <c r="AD42" s="1"/>
      <c r="AE42" s="1"/>
      <c r="AF42" s="1"/>
      <c r="AG42" s="1"/>
      <c r="AH42" s="1"/>
    </row>
    <row r="43" spans="2:34" ht="13.5" thickBot="1">
      <c r="B43" s="101"/>
      <c r="C43" s="4"/>
      <c r="D43" s="69"/>
      <c r="E43" s="69"/>
      <c r="F43" s="69"/>
      <c r="G43" s="69"/>
      <c r="H43" s="70"/>
      <c r="J43" s="15" t="s">
        <v>70</v>
      </c>
      <c r="K43" s="64" t="s">
        <v>76</v>
      </c>
      <c r="L43" s="13" t="s">
        <v>79</v>
      </c>
      <c r="M43" s="13" t="s">
        <v>75</v>
      </c>
      <c r="N43" s="13" t="s">
        <v>82</v>
      </c>
      <c r="O43" s="13" t="s">
        <v>77</v>
      </c>
      <c r="P43" s="13" t="s">
        <v>78</v>
      </c>
      <c r="R43" s="16"/>
      <c r="V43" s="1"/>
      <c r="W43" s="1"/>
      <c r="X43" s="1"/>
      <c r="Y43" s="1"/>
      <c r="Z43" s="1"/>
      <c r="AB43" s="27" t="s">
        <v>70</v>
      </c>
      <c r="AC43" s="89" t="s">
        <v>76</v>
      </c>
      <c r="AD43" s="28" t="s">
        <v>79</v>
      </c>
      <c r="AE43" s="28" t="s">
        <v>75</v>
      </c>
      <c r="AF43" s="28" t="s">
        <v>82</v>
      </c>
      <c r="AG43" s="28" t="s">
        <v>77</v>
      </c>
      <c r="AH43" s="28" t="s">
        <v>78</v>
      </c>
    </row>
    <row r="44" spans="10:34" ht="12.75">
      <c r="J44" s="112" t="s">
        <v>10</v>
      </c>
      <c r="K44" s="44">
        <v>3</v>
      </c>
      <c r="L44" s="76"/>
      <c r="M44" s="65"/>
      <c r="N44" s="65"/>
      <c r="O44" s="65"/>
      <c r="P44" s="66">
        <v>3</v>
      </c>
      <c r="R44" s="16"/>
      <c r="V44" s="1"/>
      <c r="W44" s="1"/>
      <c r="X44" s="1"/>
      <c r="Y44" s="1"/>
      <c r="Z44" s="1"/>
      <c r="AB44" s="10" t="s">
        <v>9</v>
      </c>
      <c r="AC44" s="44"/>
      <c r="AD44" s="44"/>
      <c r="AE44" s="44"/>
      <c r="AF44" s="44"/>
      <c r="AG44" s="44"/>
      <c r="AH44" s="72">
        <f>SUM(AC44:AG44)</f>
        <v>0</v>
      </c>
    </row>
    <row r="45" spans="10:34" ht="13.5" thickBot="1">
      <c r="J45" s="116" t="s">
        <v>49</v>
      </c>
      <c r="K45" s="2">
        <v>2</v>
      </c>
      <c r="L45" s="44"/>
      <c r="M45" s="44"/>
      <c r="N45" s="44"/>
      <c r="O45" s="44"/>
      <c r="P45" s="72">
        <v>2</v>
      </c>
      <c r="R45" s="16"/>
      <c r="AB45" s="7" t="s">
        <v>46</v>
      </c>
      <c r="AC45" s="69"/>
      <c r="AD45" s="69"/>
      <c r="AE45" s="69"/>
      <c r="AF45" s="69"/>
      <c r="AG45" s="69"/>
      <c r="AH45" s="72">
        <f>SUM(AC45:AG45)</f>
        <v>0</v>
      </c>
    </row>
    <row r="46" spans="10:18" ht="12.75">
      <c r="J46" s="116" t="s">
        <v>323</v>
      </c>
      <c r="K46" s="44">
        <v>1</v>
      </c>
      <c r="L46" s="44"/>
      <c r="M46" s="44"/>
      <c r="N46" s="44"/>
      <c r="O46" s="44"/>
      <c r="P46" s="72">
        <v>1</v>
      </c>
      <c r="R46" s="16"/>
    </row>
    <row r="47" spans="10:18" ht="13.5" thickBot="1">
      <c r="J47" s="7"/>
      <c r="K47" s="69"/>
      <c r="L47" s="69"/>
      <c r="M47" s="69"/>
      <c r="N47" s="69"/>
      <c r="O47" s="69"/>
      <c r="P47" s="70"/>
      <c r="R47" s="16"/>
    </row>
    <row r="48" ht="12.75">
      <c r="R48" s="16"/>
    </row>
    <row r="49" ht="12.75">
      <c r="R49" s="16"/>
    </row>
    <row r="50" ht="12.75">
      <c r="R50" s="16"/>
    </row>
    <row r="51" ht="12.75">
      <c r="R51" s="16"/>
    </row>
    <row r="52" ht="12.75">
      <c r="R52" s="16"/>
    </row>
    <row r="53" ht="12.75">
      <c r="R53" s="16"/>
    </row>
    <row r="54" ht="12.75">
      <c r="R54" s="16"/>
    </row>
    <row r="55" ht="12.75">
      <c r="R55" s="16"/>
    </row>
    <row r="56" ht="12.75">
      <c r="R56" s="16"/>
    </row>
    <row r="57" ht="12.75">
      <c r="R57" s="16"/>
    </row>
    <row r="58" ht="12.75">
      <c r="R58" s="16"/>
    </row>
    <row r="59" ht="12.75">
      <c r="R59" s="16"/>
    </row>
  </sheetData>
  <sheetProtection/>
  <printOptions/>
  <pageMargins left="0.08" right="0.5" top="0.34" bottom="0.6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cp:lastPrinted>2015-07-22T13:34:03Z</cp:lastPrinted>
  <dcterms:created xsi:type="dcterms:W3CDTF">2014-05-07T13:41:56Z</dcterms:created>
  <dcterms:modified xsi:type="dcterms:W3CDTF">2017-05-25T12:30:59Z</dcterms:modified>
  <cp:category/>
  <cp:version/>
  <cp:contentType/>
  <cp:contentStatus/>
</cp:coreProperties>
</file>